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keli\Desktop\"/>
    </mc:Choice>
  </mc:AlternateContent>
  <bookViews>
    <workbookView xWindow="0" yWindow="0" windowWidth="17970" windowHeight="6030"/>
  </bookViews>
  <sheets>
    <sheet name="Data" sheetId="2" r:id="rId1"/>
    <sheet name="Equal Weight" sheetId="19" r:id="rId2"/>
    <sheet name="Scorecard" sheetId="15" r:id="rId3"/>
    <sheet name="Survey Scorecard" sheetId="21" r:id="rId4"/>
    <sheet name="Scorecard with all Indicator" sheetId="23" r:id="rId5"/>
    <sheet name="External Validity" sheetId="4" r:id="rId6"/>
  </sheets>
  <externalReferences>
    <externalReference r:id="rId7"/>
  </externalReferences>
  <definedNames>
    <definedName name="_xlnm._FilterDatabase" localSheetId="2" hidden="1">Scorecard!$B$1:$G$1</definedName>
    <definedName name="_xlnm._FilterDatabase" localSheetId="4" hidden="1">'Scorecard with all Indicator'!$B$2:$AB$2</definedName>
    <definedName name="_xlnm._FilterDatabase" localSheetId="3" hidden="1">'Survey Scorecard'!$B$1:$E$1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3" l="1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K5" i="23"/>
  <c r="K14" i="23"/>
  <c r="K10" i="23"/>
  <c r="K8" i="23"/>
  <c r="K3" i="23"/>
  <c r="K7" i="23"/>
  <c r="K6" i="23"/>
  <c r="K26" i="23"/>
  <c r="K20" i="23"/>
  <c r="K9" i="23"/>
  <c r="K19" i="23"/>
  <c r="K11" i="23"/>
  <c r="K15" i="23"/>
  <c r="K29" i="23"/>
  <c r="K4" i="23"/>
  <c r="K25" i="23"/>
  <c r="K24" i="23"/>
  <c r="K21" i="23"/>
  <c r="K23" i="23"/>
  <c r="K12" i="23"/>
  <c r="K22" i="23"/>
  <c r="K30" i="23"/>
  <c r="K28" i="23"/>
  <c r="K27" i="23"/>
  <c r="K16" i="23"/>
  <c r="K13" i="23"/>
  <c r="K18" i="23"/>
  <c r="E1" i="15" l="1"/>
  <c r="B29" i="21" l="1"/>
  <c r="B11" i="21"/>
  <c r="B18" i="21"/>
  <c r="B14" i="21"/>
  <c r="B23" i="21"/>
  <c r="B6" i="21"/>
  <c r="B17" i="21"/>
  <c r="B27" i="21"/>
  <c r="B28" i="21"/>
  <c r="B24" i="21"/>
  <c r="B25" i="21"/>
  <c r="B2" i="21"/>
  <c r="B22" i="21"/>
  <c r="B26" i="21"/>
  <c r="B21" i="21"/>
  <c r="B9" i="21"/>
  <c r="B4" i="21"/>
  <c r="B3" i="21"/>
  <c r="G1" i="15"/>
  <c r="F1" i="15"/>
  <c r="D1" i="15"/>
  <c r="C1" i="15"/>
  <c r="N1" i="19"/>
  <c r="O1" i="19"/>
  <c r="M1" i="19"/>
  <c r="L31" i="2"/>
  <c r="M31" i="2"/>
  <c r="N31" i="2"/>
  <c r="L32" i="2"/>
  <c r="M32" i="2"/>
  <c r="M33" i="2" s="1"/>
  <c r="N32" i="2"/>
  <c r="N33" i="2" s="1"/>
  <c r="L36" i="2"/>
  <c r="M36" i="2"/>
  <c r="N36" i="2"/>
  <c r="L37" i="2"/>
  <c r="M37" i="2"/>
  <c r="N37" i="2"/>
  <c r="C30" i="4"/>
  <c r="H30" i="4"/>
  <c r="G30" i="4"/>
  <c r="F30" i="4"/>
  <c r="E30" i="4"/>
  <c r="D30" i="4"/>
  <c r="AB1" i="19"/>
  <c r="U1" i="19"/>
  <c r="L1" i="19"/>
  <c r="F1" i="19"/>
  <c r="E1" i="19"/>
  <c r="D1" i="19"/>
  <c r="F37" i="2"/>
  <c r="O31" i="2"/>
  <c r="O32" i="2"/>
  <c r="O33" i="2" s="1"/>
  <c r="O36" i="2"/>
  <c r="O37" i="2"/>
  <c r="AB31" i="2"/>
  <c r="AB32" i="2"/>
  <c r="AB33" i="2" s="1"/>
  <c r="AB35" i="2" s="1"/>
  <c r="AB36" i="2"/>
  <c r="AB37" i="2"/>
  <c r="AA31" i="2"/>
  <c r="AA32" i="2"/>
  <c r="AA33" i="2" s="1"/>
  <c r="AA36" i="2"/>
  <c r="AA37" i="2"/>
  <c r="N75" i="2" l="1"/>
  <c r="N34" i="2"/>
  <c r="N73" i="2"/>
  <c r="N68" i="2"/>
  <c r="L74" i="2"/>
  <c r="O35" i="2"/>
  <c r="O72" i="2" s="1"/>
  <c r="F36" i="2"/>
  <c r="F74" i="2" s="1"/>
  <c r="O68" i="2"/>
  <c r="M96" i="2"/>
  <c r="M102" i="2" s="1"/>
  <c r="M131" i="2" s="1"/>
  <c r="M75" i="2"/>
  <c r="F32" i="2"/>
  <c r="F33" i="2" s="1"/>
  <c r="N69" i="2"/>
  <c r="N96" i="2"/>
  <c r="N107" i="2" s="1"/>
  <c r="N136" i="2" s="1"/>
  <c r="N74" i="2"/>
  <c r="N71" i="2"/>
  <c r="L69" i="2"/>
  <c r="L33" i="2"/>
  <c r="M70" i="2"/>
  <c r="M35" i="2"/>
  <c r="M72" i="2" s="1"/>
  <c r="M34" i="2"/>
  <c r="M98" i="2"/>
  <c r="M127" i="2" s="1"/>
  <c r="N70" i="2"/>
  <c r="N35" i="2"/>
  <c r="N46" i="2" s="1"/>
  <c r="N83" i="2" s="1"/>
  <c r="M74" i="2"/>
  <c r="M69" i="2"/>
  <c r="M73" i="2"/>
  <c r="M68" i="2"/>
  <c r="L73" i="2"/>
  <c r="L68" i="2"/>
  <c r="L96" i="2"/>
  <c r="L75" i="2"/>
  <c r="F31" i="2"/>
  <c r="AA69" i="2"/>
  <c r="AB68" i="2"/>
  <c r="O96" i="2"/>
  <c r="O119" i="2" s="1"/>
  <c r="O148" i="2" s="1"/>
  <c r="O177" i="2" s="1"/>
  <c r="AA74" i="2"/>
  <c r="AB69" i="2"/>
  <c r="O69" i="2"/>
  <c r="AA75" i="2"/>
  <c r="AB75" i="2"/>
  <c r="AB34" i="2"/>
  <c r="AB40" i="2" s="1"/>
  <c r="AB77" i="2" s="1"/>
  <c r="AB96" i="2"/>
  <c r="AB115" i="2" s="1"/>
  <c r="AB144" i="2" s="1"/>
  <c r="AB173" i="2" s="1"/>
  <c r="AA68" i="2"/>
  <c r="AA96" i="2"/>
  <c r="AA100" i="2" s="1"/>
  <c r="AA129" i="2" s="1"/>
  <c r="AB74" i="2"/>
  <c r="O34" i="2"/>
  <c r="O75" i="2"/>
  <c r="O74" i="2"/>
  <c r="O70" i="2"/>
  <c r="O73" i="2"/>
  <c r="AB72" i="2"/>
  <c r="AB70" i="2"/>
  <c r="AB73" i="2"/>
  <c r="AA35" i="2"/>
  <c r="AA72" i="2" s="1"/>
  <c r="AA70" i="2"/>
  <c r="AA34" i="2"/>
  <c r="AA73" i="2"/>
  <c r="U31" i="2"/>
  <c r="U32" i="2"/>
  <c r="U33" i="2" s="1"/>
  <c r="U36" i="2"/>
  <c r="U37" i="2"/>
  <c r="D31" i="2"/>
  <c r="D32" i="2"/>
  <c r="D33" i="2" s="1"/>
  <c r="D36" i="2"/>
  <c r="D37" i="2"/>
  <c r="AB5" i="19" l="1"/>
  <c r="AB12" i="23" s="1"/>
  <c r="AA106" i="2"/>
  <c r="AA135" i="2" s="1"/>
  <c r="AA121" i="2"/>
  <c r="AA150" i="2" s="1"/>
  <c r="N122" i="2"/>
  <c r="N151" i="2" s="1"/>
  <c r="M116" i="2"/>
  <c r="M145" i="2" s="1"/>
  <c r="AA99" i="2"/>
  <c r="AA128" i="2" s="1"/>
  <c r="N103" i="2"/>
  <c r="N132" i="2" s="1"/>
  <c r="M115" i="2"/>
  <c r="M144" i="2" s="1"/>
  <c r="AB98" i="2"/>
  <c r="AB127" i="2" s="1"/>
  <c r="AB156" i="2" s="1"/>
  <c r="AA105" i="2"/>
  <c r="AA134" i="2" s="1"/>
  <c r="AA119" i="2"/>
  <c r="AA148" i="2" s="1"/>
  <c r="M114" i="2"/>
  <c r="M143" i="2" s="1"/>
  <c r="AA109" i="2"/>
  <c r="AA138" i="2" s="1"/>
  <c r="AA103" i="2"/>
  <c r="AA132" i="2" s="1"/>
  <c r="AB114" i="2"/>
  <c r="AB143" i="2" s="1"/>
  <c r="AB172" i="2" s="1"/>
  <c r="AA113" i="2"/>
  <c r="AA142" i="2" s="1"/>
  <c r="AA118" i="2"/>
  <c r="AA147" i="2" s="1"/>
  <c r="AA104" i="2"/>
  <c r="AA133" i="2" s="1"/>
  <c r="AA107" i="2"/>
  <c r="AA136" i="2" s="1"/>
  <c r="AA108" i="2"/>
  <c r="AA137" i="2" s="1"/>
  <c r="AB121" i="2"/>
  <c r="AB150" i="2" s="1"/>
  <c r="AB179" i="2" s="1"/>
  <c r="AB103" i="2"/>
  <c r="AB132" i="2" s="1"/>
  <c r="AB161" i="2" s="1"/>
  <c r="O109" i="2"/>
  <c r="O138" i="2" s="1"/>
  <c r="O167" i="2" s="1"/>
  <c r="O98" i="2"/>
  <c r="O127" i="2" s="1"/>
  <c r="O156" i="2" s="1"/>
  <c r="N106" i="2"/>
  <c r="N135" i="2" s="1"/>
  <c r="M117" i="2"/>
  <c r="M146" i="2" s="1"/>
  <c r="AA102" i="2"/>
  <c r="AA131" i="2" s="1"/>
  <c r="AA122" i="2"/>
  <c r="AA151" i="2" s="1"/>
  <c r="AA123" i="2"/>
  <c r="AA152" i="2" s="1"/>
  <c r="AB105" i="2"/>
  <c r="AB134" i="2" s="1"/>
  <c r="AB163" i="2" s="1"/>
  <c r="O100" i="2"/>
  <c r="O129" i="2" s="1"/>
  <c r="O158" i="2" s="1"/>
  <c r="AA101" i="2"/>
  <c r="AA130" i="2" s="1"/>
  <c r="AA117" i="2"/>
  <c r="AA146" i="2" s="1"/>
  <c r="AA98" i="2"/>
  <c r="AA127" i="2" s="1"/>
  <c r="AA112" i="2"/>
  <c r="AA141" i="2" s="1"/>
  <c r="AA115" i="2"/>
  <c r="AA144" i="2" s="1"/>
  <c r="AA116" i="2"/>
  <c r="AA145" i="2" s="1"/>
  <c r="AB44" i="2"/>
  <c r="AB81" i="2" s="1"/>
  <c r="AB119" i="2"/>
  <c r="AB148" i="2" s="1"/>
  <c r="AB177" i="2" s="1"/>
  <c r="O103" i="2"/>
  <c r="O132" i="2" s="1"/>
  <c r="O161" i="2" s="1"/>
  <c r="O114" i="2"/>
  <c r="O143" i="2" s="1"/>
  <c r="O172" i="2" s="1"/>
  <c r="N119" i="2"/>
  <c r="N148" i="2" s="1"/>
  <c r="M103" i="2"/>
  <c r="M132" i="2" s="1"/>
  <c r="M101" i="2"/>
  <c r="M130" i="2" s="1"/>
  <c r="F73" i="2"/>
  <c r="F70" i="2"/>
  <c r="F96" i="2"/>
  <c r="F116" i="2" s="1"/>
  <c r="F69" i="2"/>
  <c r="F68" i="2"/>
  <c r="F75" i="2"/>
  <c r="AB60" i="2"/>
  <c r="AB54" i="2"/>
  <c r="AB91" i="2" s="1"/>
  <c r="O40" i="2"/>
  <c r="O77" i="2" s="1"/>
  <c r="N118" i="2"/>
  <c r="N147" i="2" s="1"/>
  <c r="N102" i="2"/>
  <c r="N131" i="2" s="1"/>
  <c r="N115" i="2"/>
  <c r="N144" i="2" s="1"/>
  <c r="N99" i="2"/>
  <c r="N128" i="2" s="1"/>
  <c r="M111" i="2"/>
  <c r="M140" i="2" s="1"/>
  <c r="M108" i="2"/>
  <c r="M137" i="2" s="1"/>
  <c r="M107" i="2"/>
  <c r="M136" i="2" s="1"/>
  <c r="M113" i="2"/>
  <c r="M142" i="2" s="1"/>
  <c r="M97" i="2"/>
  <c r="M126" i="2" s="1"/>
  <c r="M110" i="2"/>
  <c r="M139" i="2" s="1"/>
  <c r="N114" i="2"/>
  <c r="N143" i="2" s="1"/>
  <c r="N98" i="2"/>
  <c r="N127" i="2" s="1"/>
  <c r="N111" i="2"/>
  <c r="N140" i="2" s="1"/>
  <c r="M119" i="2"/>
  <c r="M148" i="2" s="1"/>
  <c r="M100" i="2"/>
  <c r="M129" i="2" s="1"/>
  <c r="M99" i="2"/>
  <c r="M128" i="2" s="1"/>
  <c r="M109" i="2"/>
  <c r="M138" i="2" s="1"/>
  <c r="M122" i="2"/>
  <c r="M151" i="2" s="1"/>
  <c r="M106" i="2"/>
  <c r="M135" i="2" s="1"/>
  <c r="N110" i="2"/>
  <c r="N139" i="2" s="1"/>
  <c r="N123" i="2"/>
  <c r="N152" i="2" s="1"/>
  <c r="M124" i="2"/>
  <c r="M153" i="2" s="1"/>
  <c r="M123" i="2"/>
  <c r="M152" i="2" s="1"/>
  <c r="M121" i="2"/>
  <c r="M150" i="2" s="1"/>
  <c r="M105" i="2"/>
  <c r="M134" i="2" s="1"/>
  <c r="M118" i="2"/>
  <c r="M147" i="2" s="1"/>
  <c r="O57" i="2"/>
  <c r="O94" i="2" s="1"/>
  <c r="N164" i="2"/>
  <c r="O11" i="19"/>
  <c r="Q15" i="23" s="1"/>
  <c r="M174" i="2"/>
  <c r="N21" i="19"/>
  <c r="P5" i="23" s="1"/>
  <c r="M173" i="2"/>
  <c r="N22" i="19"/>
  <c r="P29" i="23" s="1"/>
  <c r="N6" i="19"/>
  <c r="P13" i="23" s="1"/>
  <c r="M156" i="2"/>
  <c r="N3" i="19"/>
  <c r="P9" i="23" s="1"/>
  <c r="N101" i="2"/>
  <c r="N130" i="2" s="1"/>
  <c r="N108" i="2"/>
  <c r="N137" i="2" s="1"/>
  <c r="N113" i="2"/>
  <c r="N142" i="2" s="1"/>
  <c r="N120" i="2"/>
  <c r="N149" i="2" s="1"/>
  <c r="N109" i="2"/>
  <c r="N138" i="2" s="1"/>
  <c r="N116" i="2"/>
  <c r="N145" i="2" s="1"/>
  <c r="N121" i="2"/>
  <c r="N150" i="2" s="1"/>
  <c r="N97" i="2"/>
  <c r="N126" i="2" s="1"/>
  <c r="N104" i="2"/>
  <c r="N133" i="2" s="1"/>
  <c r="N117" i="2"/>
  <c r="N146" i="2" s="1"/>
  <c r="N124" i="2"/>
  <c r="N153" i="2" s="1"/>
  <c r="N100" i="2"/>
  <c r="N129" i="2" s="1"/>
  <c r="N112" i="2"/>
  <c r="N141" i="2" s="1"/>
  <c r="N105" i="2"/>
  <c r="N134" i="2" s="1"/>
  <c r="M104" i="2"/>
  <c r="M133" i="2" s="1"/>
  <c r="M112" i="2"/>
  <c r="M141" i="2" s="1"/>
  <c r="M120" i="2"/>
  <c r="M149" i="2" s="1"/>
  <c r="O64" i="2"/>
  <c r="O41" i="2"/>
  <c r="O78" i="2" s="1"/>
  <c r="M181" i="2"/>
  <c r="M160" i="2"/>
  <c r="N7" i="19"/>
  <c r="P26" i="23" s="1"/>
  <c r="F34" i="2"/>
  <c r="F60" i="2" s="1"/>
  <c r="N160" i="2"/>
  <c r="N157" i="2"/>
  <c r="O4" i="19"/>
  <c r="Q22" i="23" s="1"/>
  <c r="N13" i="19"/>
  <c r="P16" i="23" s="1"/>
  <c r="M171" i="2"/>
  <c r="N18" i="19"/>
  <c r="P20" i="23" s="1"/>
  <c r="N168" i="2"/>
  <c r="O15" i="19"/>
  <c r="Q21" i="23" s="1"/>
  <c r="N165" i="2"/>
  <c r="O12" i="19"/>
  <c r="Q14" i="23" s="1"/>
  <c r="M179" i="2"/>
  <c r="N26" i="19"/>
  <c r="P6" i="23" s="1"/>
  <c r="F35" i="2"/>
  <c r="F72" i="2" s="1"/>
  <c r="N156" i="2"/>
  <c r="O3" i="19"/>
  <c r="Q9" i="23" s="1"/>
  <c r="M157" i="2"/>
  <c r="N4" i="19"/>
  <c r="P22" i="23" s="1"/>
  <c r="M41" i="2"/>
  <c r="M78" i="2" s="1"/>
  <c r="M45" i="2"/>
  <c r="M82" i="2" s="1"/>
  <c r="M49" i="2"/>
  <c r="M86" i="2" s="1"/>
  <c r="M53" i="2"/>
  <c r="M90" i="2" s="1"/>
  <c r="M57" i="2"/>
  <c r="M94" i="2" s="1"/>
  <c r="M61" i="2"/>
  <c r="M65" i="2"/>
  <c r="M40" i="2"/>
  <c r="M77" i="2" s="1"/>
  <c r="M44" i="2"/>
  <c r="M81" i="2" s="1"/>
  <c r="M48" i="2"/>
  <c r="M85" i="2" s="1"/>
  <c r="M52" i="2"/>
  <c r="M89" i="2" s="1"/>
  <c r="M56" i="2"/>
  <c r="M93" i="2" s="1"/>
  <c r="M60" i="2"/>
  <c r="M64" i="2"/>
  <c r="M39" i="2"/>
  <c r="M76" i="2" s="1"/>
  <c r="M43" i="2"/>
  <c r="M80" i="2" s="1"/>
  <c r="M47" i="2"/>
  <c r="M84" i="2" s="1"/>
  <c r="M51" i="2"/>
  <c r="M88" i="2" s="1"/>
  <c r="M55" i="2"/>
  <c r="M92" i="2" s="1"/>
  <c r="M59" i="2"/>
  <c r="M63" i="2"/>
  <c r="M42" i="2"/>
  <c r="M79" i="2" s="1"/>
  <c r="M58" i="2"/>
  <c r="M95" i="2" s="1"/>
  <c r="M54" i="2"/>
  <c r="M91" i="2" s="1"/>
  <c r="M66" i="2"/>
  <c r="M46" i="2"/>
  <c r="M83" i="2" s="1"/>
  <c r="M50" i="2"/>
  <c r="M87" i="2" s="1"/>
  <c r="M62" i="2"/>
  <c r="M71" i="2"/>
  <c r="N63" i="2"/>
  <c r="N56" i="2"/>
  <c r="N93" i="2" s="1"/>
  <c r="N40" i="2"/>
  <c r="N77" i="2" s="1"/>
  <c r="N53" i="2"/>
  <c r="N90" i="2" s="1"/>
  <c r="N54" i="2"/>
  <c r="N91" i="2" s="1"/>
  <c r="N52" i="2"/>
  <c r="N89" i="2" s="1"/>
  <c r="N49" i="2"/>
  <c r="N86" i="2" s="1"/>
  <c r="N50" i="2"/>
  <c r="N87" i="2" s="1"/>
  <c r="N55" i="2"/>
  <c r="N92" i="2" s="1"/>
  <c r="N59" i="2"/>
  <c r="N64" i="2"/>
  <c r="N48" i="2"/>
  <c r="N85" i="2" s="1"/>
  <c r="N61" i="2"/>
  <c r="N45" i="2"/>
  <c r="N82" i="2" s="1"/>
  <c r="N62" i="2"/>
  <c r="N72" i="2"/>
  <c r="N51" i="2"/>
  <c r="N88" i="2" s="1"/>
  <c r="L35" i="2"/>
  <c r="L72" i="2" s="1"/>
  <c r="L34" i="2"/>
  <c r="L70" i="2"/>
  <c r="N47" i="2"/>
  <c r="N84" i="2" s="1"/>
  <c r="N65" i="2"/>
  <c r="N66" i="2"/>
  <c r="L97" i="2"/>
  <c r="L126" i="2" s="1"/>
  <c r="L101" i="2"/>
  <c r="L130" i="2" s="1"/>
  <c r="L105" i="2"/>
  <c r="L134" i="2" s="1"/>
  <c r="L109" i="2"/>
  <c r="L138" i="2" s="1"/>
  <c r="L113" i="2"/>
  <c r="L142" i="2" s="1"/>
  <c r="L117" i="2"/>
  <c r="L146" i="2" s="1"/>
  <c r="L121" i="2"/>
  <c r="L150" i="2" s="1"/>
  <c r="L100" i="2"/>
  <c r="L129" i="2" s="1"/>
  <c r="L104" i="2"/>
  <c r="L133" i="2" s="1"/>
  <c r="L108" i="2"/>
  <c r="L137" i="2" s="1"/>
  <c r="L112" i="2"/>
  <c r="L141" i="2" s="1"/>
  <c r="L116" i="2"/>
  <c r="L145" i="2" s="1"/>
  <c r="L120" i="2"/>
  <c r="L149" i="2" s="1"/>
  <c r="L124" i="2"/>
  <c r="L153" i="2" s="1"/>
  <c r="L102" i="2"/>
  <c r="L131" i="2" s="1"/>
  <c r="L110" i="2"/>
  <c r="L139" i="2" s="1"/>
  <c r="L118" i="2"/>
  <c r="L147" i="2" s="1"/>
  <c r="L103" i="2"/>
  <c r="L132" i="2" s="1"/>
  <c r="L111" i="2"/>
  <c r="L140" i="2" s="1"/>
  <c r="L119" i="2"/>
  <c r="L148" i="2" s="1"/>
  <c r="L98" i="2"/>
  <c r="L127" i="2" s="1"/>
  <c r="L106" i="2"/>
  <c r="L135" i="2" s="1"/>
  <c r="L114" i="2"/>
  <c r="L143" i="2" s="1"/>
  <c r="L122" i="2"/>
  <c r="L151" i="2" s="1"/>
  <c r="L99" i="2"/>
  <c r="L128" i="2" s="1"/>
  <c r="L107" i="2"/>
  <c r="L136" i="2" s="1"/>
  <c r="L115" i="2"/>
  <c r="L144" i="2" s="1"/>
  <c r="L123" i="2"/>
  <c r="L152" i="2" s="1"/>
  <c r="N39" i="2"/>
  <c r="N76" i="2" s="1"/>
  <c r="N43" i="2"/>
  <c r="N80" i="2" s="1"/>
  <c r="N60" i="2"/>
  <c r="N44" i="2"/>
  <c r="N81" i="2" s="1"/>
  <c r="N57" i="2"/>
  <c r="N94" i="2" s="1"/>
  <c r="N41" i="2"/>
  <c r="N78" i="2" s="1"/>
  <c r="N58" i="2"/>
  <c r="N95" i="2" s="1"/>
  <c r="N42" i="2"/>
  <c r="N79" i="2" s="1"/>
  <c r="F108" i="2"/>
  <c r="F71" i="2"/>
  <c r="O118" i="2"/>
  <c r="O147" i="2" s="1"/>
  <c r="O176" i="2" s="1"/>
  <c r="AA110" i="2"/>
  <c r="AA139" i="2" s="1"/>
  <c r="AA114" i="2"/>
  <c r="AA143" i="2" s="1"/>
  <c r="AA120" i="2"/>
  <c r="AA149" i="2" s="1"/>
  <c r="AA111" i="2"/>
  <c r="AA140" i="2" s="1"/>
  <c r="AB113" i="2"/>
  <c r="AB142" i="2" s="1"/>
  <c r="AB171" i="2" s="1"/>
  <c r="AB57" i="2"/>
  <c r="AB94" i="2" s="1"/>
  <c r="AB106" i="2"/>
  <c r="AB135" i="2" s="1"/>
  <c r="AB164" i="2" s="1"/>
  <c r="AB122" i="2"/>
  <c r="AB151" i="2" s="1"/>
  <c r="AB180" i="2" s="1"/>
  <c r="AB111" i="2"/>
  <c r="AB140" i="2" s="1"/>
  <c r="AB169" i="2" s="1"/>
  <c r="AB47" i="2"/>
  <c r="AB84" i="2" s="1"/>
  <c r="O101" i="2"/>
  <c r="O130" i="2" s="1"/>
  <c r="O159" i="2" s="1"/>
  <c r="O117" i="2"/>
  <c r="O146" i="2" s="1"/>
  <c r="O175" i="2" s="1"/>
  <c r="O115" i="2"/>
  <c r="O144" i="2" s="1"/>
  <c r="O173" i="2" s="1"/>
  <c r="O106" i="2"/>
  <c r="O135" i="2" s="1"/>
  <c r="O164" i="2" s="1"/>
  <c r="O122" i="2"/>
  <c r="O151" i="2" s="1"/>
  <c r="O180" i="2" s="1"/>
  <c r="O107" i="2"/>
  <c r="O136" i="2" s="1"/>
  <c r="O165" i="2" s="1"/>
  <c r="AB109" i="2"/>
  <c r="AB138" i="2" s="1"/>
  <c r="AB167" i="2" s="1"/>
  <c r="AB102" i="2"/>
  <c r="AB131" i="2" s="1"/>
  <c r="AB160" i="2" s="1"/>
  <c r="AB118" i="2"/>
  <c r="AB147" i="2" s="1"/>
  <c r="AB176" i="2" s="1"/>
  <c r="AB107" i="2"/>
  <c r="AB136" i="2" s="1"/>
  <c r="AB165" i="2" s="1"/>
  <c r="AB123" i="2"/>
  <c r="AB152" i="2" s="1"/>
  <c r="AB181" i="2" s="1"/>
  <c r="O113" i="2"/>
  <c r="O142" i="2" s="1"/>
  <c r="O171" i="2" s="1"/>
  <c r="O111" i="2"/>
  <c r="O140" i="2" s="1"/>
  <c r="O169" i="2" s="1"/>
  <c r="O102" i="2"/>
  <c r="O131" i="2" s="1"/>
  <c r="O160" i="2" s="1"/>
  <c r="O99" i="2"/>
  <c r="O128" i="2" s="1"/>
  <c r="O157" i="2" s="1"/>
  <c r="O116" i="2"/>
  <c r="O145" i="2" s="1"/>
  <c r="O174" i="2" s="1"/>
  <c r="AB101" i="2"/>
  <c r="AB130" i="2" s="1"/>
  <c r="AB159" i="2" s="1"/>
  <c r="AB117" i="2"/>
  <c r="AB146" i="2" s="1"/>
  <c r="AB175" i="2" s="1"/>
  <c r="AB110" i="2"/>
  <c r="AB139" i="2" s="1"/>
  <c r="AB168" i="2" s="1"/>
  <c r="AB99" i="2"/>
  <c r="AB128" i="2" s="1"/>
  <c r="AB157" i="2" s="1"/>
  <c r="O105" i="2"/>
  <c r="O134" i="2" s="1"/>
  <c r="O163" i="2" s="1"/>
  <c r="O121" i="2"/>
  <c r="O150" i="2" s="1"/>
  <c r="O179" i="2" s="1"/>
  <c r="O123" i="2"/>
  <c r="O152" i="2" s="1"/>
  <c r="O181" i="2" s="1"/>
  <c r="O110" i="2"/>
  <c r="O139" i="2" s="1"/>
  <c r="O168" i="2" s="1"/>
  <c r="O58" i="2"/>
  <c r="O95" i="2" s="1"/>
  <c r="AB59" i="2"/>
  <c r="AB41" i="2"/>
  <c r="AB78" i="2" s="1"/>
  <c r="O48" i="2"/>
  <c r="O85" i="2" s="1"/>
  <c r="O42" i="2"/>
  <c r="O79" i="2" s="1"/>
  <c r="O47" i="2"/>
  <c r="O84" i="2" s="1"/>
  <c r="O97" i="2"/>
  <c r="O126" i="2" s="1"/>
  <c r="O155" i="2" s="1"/>
  <c r="O108" i="2"/>
  <c r="O137" i="2" s="1"/>
  <c r="O166" i="2" s="1"/>
  <c r="O112" i="2"/>
  <c r="O141" i="2" s="1"/>
  <c r="O170" i="2" s="1"/>
  <c r="O124" i="2"/>
  <c r="O153" i="2" s="1"/>
  <c r="O182" i="2" s="1"/>
  <c r="O120" i="2"/>
  <c r="O149" i="2" s="1"/>
  <c r="O178" i="2" s="1"/>
  <c r="O104" i="2"/>
  <c r="O133" i="2" s="1"/>
  <c r="O162" i="2" s="1"/>
  <c r="O39" i="2"/>
  <c r="O76" i="2" s="1"/>
  <c r="AA174" i="2"/>
  <c r="AA167" i="2"/>
  <c r="AA160" i="2"/>
  <c r="AA164" i="2"/>
  <c r="AA170" i="2"/>
  <c r="AA181" i="2"/>
  <c r="AB48" i="2"/>
  <c r="AB85" i="2" s="1"/>
  <c r="AB64" i="2"/>
  <c r="AB42" i="2"/>
  <c r="AB79" i="2" s="1"/>
  <c r="AB58" i="2"/>
  <c r="AB95" i="2" s="1"/>
  <c r="AB45" i="2"/>
  <c r="AB82" i="2" s="1"/>
  <c r="AB61" i="2"/>
  <c r="AB39" i="2"/>
  <c r="AB76" i="2" s="1"/>
  <c r="AB51" i="2"/>
  <c r="AB88" i="2" s="1"/>
  <c r="O52" i="2"/>
  <c r="O89" i="2" s="1"/>
  <c r="O45" i="2"/>
  <c r="O82" i="2" s="1"/>
  <c r="O61" i="2"/>
  <c r="O46" i="2"/>
  <c r="O83" i="2" s="1"/>
  <c r="O62" i="2"/>
  <c r="O59" i="2"/>
  <c r="AA171" i="2"/>
  <c r="AA172" i="2"/>
  <c r="AA158" i="2"/>
  <c r="AB52" i="2"/>
  <c r="AB89" i="2" s="1"/>
  <c r="AB46" i="2"/>
  <c r="AB83" i="2" s="1"/>
  <c r="AB62" i="2"/>
  <c r="AB49" i="2"/>
  <c r="AB86" i="2" s="1"/>
  <c r="AB65" i="2"/>
  <c r="AB43" i="2"/>
  <c r="AB80" i="2" s="1"/>
  <c r="O56" i="2"/>
  <c r="O93" i="2" s="1"/>
  <c r="O49" i="2"/>
  <c r="O86" i="2" s="1"/>
  <c r="O65" i="2"/>
  <c r="O50" i="2"/>
  <c r="O87" i="2" s="1"/>
  <c r="O66" i="2"/>
  <c r="O63" i="2"/>
  <c r="O51" i="2"/>
  <c r="O88" i="2" s="1"/>
  <c r="AA97" i="2"/>
  <c r="AA126" i="2" s="1"/>
  <c r="AA124" i="2"/>
  <c r="AA153" i="2" s="1"/>
  <c r="AA179" i="2"/>
  <c r="AA175" i="2"/>
  <c r="AA176" i="2"/>
  <c r="AA180" i="2"/>
  <c r="AA166" i="2"/>
  <c r="AB56" i="2"/>
  <c r="AB93" i="2" s="1"/>
  <c r="AB50" i="2"/>
  <c r="AB87" i="2" s="1"/>
  <c r="AB71" i="2"/>
  <c r="AB53" i="2"/>
  <c r="AB90" i="2" s="1"/>
  <c r="AB66" i="2"/>
  <c r="AB55" i="2"/>
  <c r="AB92" i="2" s="1"/>
  <c r="AB63" i="2"/>
  <c r="O44" i="2"/>
  <c r="O81" i="2" s="1"/>
  <c r="O60" i="2"/>
  <c r="O53" i="2"/>
  <c r="O90" i="2" s="1"/>
  <c r="O54" i="2"/>
  <c r="O91" i="2" s="1"/>
  <c r="O71" i="2"/>
  <c r="O55" i="2"/>
  <c r="O92" i="2" s="1"/>
  <c r="O43" i="2"/>
  <c r="O80" i="2" s="1"/>
  <c r="AB97" i="2"/>
  <c r="AB126" i="2" s="1"/>
  <c r="AB155" i="2" s="1"/>
  <c r="AB100" i="2"/>
  <c r="AB129" i="2" s="1"/>
  <c r="AB158" i="2" s="1"/>
  <c r="AB116" i="2"/>
  <c r="AB145" i="2" s="1"/>
  <c r="AB174" i="2" s="1"/>
  <c r="AB104" i="2"/>
  <c r="AB133" i="2" s="1"/>
  <c r="AB162" i="2" s="1"/>
  <c r="AB120" i="2"/>
  <c r="AB149" i="2" s="1"/>
  <c r="AB178" i="2" s="1"/>
  <c r="AB112" i="2"/>
  <c r="AB141" i="2" s="1"/>
  <c r="AB170" i="2" s="1"/>
  <c r="AB108" i="2"/>
  <c r="AB137" i="2" s="1"/>
  <c r="AB166" i="2" s="1"/>
  <c r="AB124" i="2"/>
  <c r="AB153" i="2" s="1"/>
  <c r="AB182" i="2" s="1"/>
  <c r="AA40" i="2"/>
  <c r="AA77" i="2" s="1"/>
  <c r="AA44" i="2"/>
  <c r="AA81" i="2" s="1"/>
  <c r="AA48" i="2"/>
  <c r="AA85" i="2" s="1"/>
  <c r="AA52" i="2"/>
  <c r="AA89" i="2" s="1"/>
  <c r="AA56" i="2"/>
  <c r="AA93" i="2" s="1"/>
  <c r="AA60" i="2"/>
  <c r="AA64" i="2"/>
  <c r="AA43" i="2"/>
  <c r="AA80" i="2" s="1"/>
  <c r="AA41" i="2"/>
  <c r="AA78" i="2" s="1"/>
  <c r="AA45" i="2"/>
  <c r="AA82" i="2" s="1"/>
  <c r="AA49" i="2"/>
  <c r="AA86" i="2" s="1"/>
  <c r="AA53" i="2"/>
  <c r="AA90" i="2" s="1"/>
  <c r="AA57" i="2"/>
  <c r="AA94" i="2" s="1"/>
  <c r="AA61" i="2"/>
  <c r="AA65" i="2"/>
  <c r="AA39" i="2"/>
  <c r="AA76" i="2" s="1"/>
  <c r="AA51" i="2"/>
  <c r="AA88" i="2" s="1"/>
  <c r="AA59" i="2"/>
  <c r="AA42" i="2"/>
  <c r="AA79" i="2" s="1"/>
  <c r="AA46" i="2"/>
  <c r="AA83" i="2" s="1"/>
  <c r="AA50" i="2"/>
  <c r="AA87" i="2" s="1"/>
  <c r="AA54" i="2"/>
  <c r="AA91" i="2" s="1"/>
  <c r="AA58" i="2"/>
  <c r="AA95" i="2" s="1"/>
  <c r="AA62" i="2"/>
  <c r="AA66" i="2"/>
  <c r="AA71" i="2"/>
  <c r="AA47" i="2"/>
  <c r="AA84" i="2" s="1"/>
  <c r="AA55" i="2"/>
  <c r="AA92" i="2" s="1"/>
  <c r="AA63" i="2"/>
  <c r="D35" i="2"/>
  <c r="D74" i="2"/>
  <c r="D34" i="2"/>
  <c r="D71" i="2" s="1"/>
  <c r="D68" i="2"/>
  <c r="U74" i="2"/>
  <c r="D69" i="2"/>
  <c r="U75" i="2"/>
  <c r="D96" i="2"/>
  <c r="D107" i="2" s="1"/>
  <c r="D136" i="2" s="1"/>
  <c r="U96" i="2"/>
  <c r="U120" i="2" s="1"/>
  <c r="U149" i="2" s="1"/>
  <c r="U178" i="2" s="1"/>
  <c r="U68" i="2"/>
  <c r="U69" i="2"/>
  <c r="U35" i="2"/>
  <c r="U72" i="2" s="1"/>
  <c r="U34" i="2"/>
  <c r="U70" i="2"/>
  <c r="U105" i="2"/>
  <c r="U134" i="2" s="1"/>
  <c r="U163" i="2" s="1"/>
  <c r="U73" i="2"/>
  <c r="D75" i="2"/>
  <c r="D70" i="2"/>
  <c r="D103" i="2"/>
  <c r="D132" i="2" s="1"/>
  <c r="D73" i="2"/>
  <c r="AB2" i="19" l="1"/>
  <c r="AB17" i="23" s="1"/>
  <c r="N12" i="19"/>
  <c r="P14" i="23" s="1"/>
  <c r="O20" i="19"/>
  <c r="Q18" i="23" s="1"/>
  <c r="AB20" i="19"/>
  <c r="AB18" i="23" s="1"/>
  <c r="AB6" i="19"/>
  <c r="AB13" i="23" s="1"/>
  <c r="AB27" i="19"/>
  <c r="AB7" i="23" s="1"/>
  <c r="AB13" i="19"/>
  <c r="AB16" i="23" s="1"/>
  <c r="AB18" i="19"/>
  <c r="AB20" i="23" s="1"/>
  <c r="U98" i="2"/>
  <c r="U127" i="2" s="1"/>
  <c r="U156" i="2" s="1"/>
  <c r="D12" i="19"/>
  <c r="G14" i="23" s="1"/>
  <c r="AA173" i="2"/>
  <c r="AA159" i="2"/>
  <c r="AB19" i="19"/>
  <c r="AB4" i="23" s="1"/>
  <c r="F54" i="2"/>
  <c r="F91" i="2" s="1"/>
  <c r="N11" i="19"/>
  <c r="P15" i="23" s="1"/>
  <c r="M165" i="2"/>
  <c r="N173" i="2"/>
  <c r="M159" i="2"/>
  <c r="M176" i="2"/>
  <c r="M182" i="2"/>
  <c r="M180" i="2"/>
  <c r="M177" i="2"/>
  <c r="M168" i="2"/>
  <c r="M166" i="2"/>
  <c r="O7" i="19"/>
  <c r="Q26" i="23" s="1"/>
  <c r="M161" i="2"/>
  <c r="AB17" i="19"/>
  <c r="AB24" i="23" s="1"/>
  <c r="AB7" i="19"/>
  <c r="AB26" i="23" s="1"/>
  <c r="AB12" i="19"/>
  <c r="AB14" i="23" s="1"/>
  <c r="AB24" i="19"/>
  <c r="AB27" i="23" s="1"/>
  <c r="N161" i="2"/>
  <c r="AB26" i="19"/>
  <c r="AB6" i="23" s="1"/>
  <c r="AB15" i="19"/>
  <c r="AB21" i="23" s="1"/>
  <c r="F57" i="2"/>
  <c r="F94" i="2" s="1"/>
  <c r="M164" i="2"/>
  <c r="N5" i="19"/>
  <c r="P12" i="23" s="1"/>
  <c r="O19" i="19"/>
  <c r="Q4" i="23" s="1"/>
  <c r="N19" i="19"/>
  <c r="P4" i="23" s="1"/>
  <c r="O27" i="19"/>
  <c r="Q7" i="23" s="1"/>
  <c r="M163" i="2"/>
  <c r="N181" i="2"/>
  <c r="M167" i="2"/>
  <c r="N169" i="2"/>
  <c r="N2" i="19"/>
  <c r="P17" i="23" s="1"/>
  <c r="M169" i="2"/>
  <c r="N176" i="2"/>
  <c r="N177" i="2"/>
  <c r="AB3" i="19"/>
  <c r="AB9" i="23" s="1"/>
  <c r="M175" i="2"/>
  <c r="AB9" i="19"/>
  <c r="AB25" i="23" s="1"/>
  <c r="AB8" i="19"/>
  <c r="AB8" i="23" s="1"/>
  <c r="AB10" i="19"/>
  <c r="AB3" i="23" s="1"/>
  <c r="AB4" i="19"/>
  <c r="AB22" i="23" s="1"/>
  <c r="AB11" i="19"/>
  <c r="AB15" i="23" s="1"/>
  <c r="D8" i="19"/>
  <c r="G8" i="23" s="1"/>
  <c r="U103" i="2"/>
  <c r="U132" i="2" s="1"/>
  <c r="U161" i="2" s="1"/>
  <c r="AB29" i="19"/>
  <c r="AB19" i="23" s="1"/>
  <c r="AB16" i="19"/>
  <c r="AB11" i="23" s="1"/>
  <c r="N14" i="19"/>
  <c r="P30" i="23" s="1"/>
  <c r="M158" i="2"/>
  <c r="N172" i="2"/>
  <c r="O23" i="19"/>
  <c r="Q23" i="23" s="1"/>
  <c r="N28" i="19"/>
  <c r="P10" i="23" s="1"/>
  <c r="M172" i="2"/>
  <c r="N20" i="19"/>
  <c r="P18" i="23" s="1"/>
  <c r="O8" i="19"/>
  <c r="Q8" i="23" s="1"/>
  <c r="N180" i="2"/>
  <c r="AB21" i="19"/>
  <c r="AB5" i="23" s="1"/>
  <c r="AB22" i="19"/>
  <c r="AB29" i="23" s="1"/>
  <c r="AB28" i="19"/>
  <c r="AB10" i="23" s="1"/>
  <c r="AB23" i="19"/>
  <c r="AB23" i="23" s="1"/>
  <c r="AB14" i="19"/>
  <c r="AB30" i="23" s="1"/>
  <c r="U117" i="2"/>
  <c r="U146" i="2" s="1"/>
  <c r="U175" i="2" s="1"/>
  <c r="U110" i="2"/>
  <c r="U139" i="2" s="1"/>
  <c r="U168" i="2" s="1"/>
  <c r="U115" i="2"/>
  <c r="U144" i="2" s="1"/>
  <c r="U173" i="2" s="1"/>
  <c r="AA157" i="2"/>
  <c r="AA156" i="2"/>
  <c r="U119" i="2"/>
  <c r="U148" i="2" s="1"/>
  <c r="U177" i="2" s="1"/>
  <c r="AA163" i="2"/>
  <c r="O28" i="19"/>
  <c r="Q10" i="23" s="1"/>
  <c r="U121" i="2"/>
  <c r="U150" i="2" s="1"/>
  <c r="U179" i="2" s="1"/>
  <c r="U114" i="2"/>
  <c r="U143" i="2" s="1"/>
  <c r="U172" i="2" s="1"/>
  <c r="U101" i="2"/>
  <c r="U130" i="2" s="1"/>
  <c r="U159" i="2" s="1"/>
  <c r="U108" i="2"/>
  <c r="U137" i="2" s="1"/>
  <c r="U166" i="2" s="1"/>
  <c r="U99" i="2"/>
  <c r="U128" i="2" s="1"/>
  <c r="U157" i="2" s="1"/>
  <c r="U116" i="2"/>
  <c r="U145" i="2" s="1"/>
  <c r="U174" i="2" s="1"/>
  <c r="M155" i="2"/>
  <c r="N10" i="19"/>
  <c r="P3" i="23" s="1"/>
  <c r="F59" i="2"/>
  <c r="F50" i="2"/>
  <c r="F87" i="2" s="1"/>
  <c r="F53" i="2"/>
  <c r="F90" i="2" s="1"/>
  <c r="F56" i="2"/>
  <c r="F93" i="2" s="1"/>
  <c r="N15" i="19"/>
  <c r="P21" i="23" s="1"/>
  <c r="O16" i="19"/>
  <c r="Q11" i="23" s="1"/>
  <c r="N16" i="19"/>
  <c r="P11" i="23" s="1"/>
  <c r="N8" i="19"/>
  <c r="P8" i="23" s="1"/>
  <c r="O24" i="19"/>
  <c r="Q27" i="23" s="1"/>
  <c r="AA177" i="2"/>
  <c r="AA162" i="2"/>
  <c r="AA165" i="2"/>
  <c r="F63" i="2"/>
  <c r="F41" i="2"/>
  <c r="F78" i="2" s="1"/>
  <c r="F44" i="2"/>
  <c r="F81" i="2" s="1"/>
  <c r="AA169" i="2"/>
  <c r="AA161" i="2"/>
  <c r="F66" i="2"/>
  <c r="F39" i="2"/>
  <c r="F76" i="2" s="1"/>
  <c r="F55" i="2"/>
  <c r="F92" i="2" s="1"/>
  <c r="F40" i="2"/>
  <c r="F77" i="2" s="1"/>
  <c r="F104" i="2"/>
  <c r="F133" i="2" s="1"/>
  <c r="F100" i="2"/>
  <c r="F129" i="2" s="1"/>
  <c r="F107" i="2"/>
  <c r="F136" i="2" s="1"/>
  <c r="F106" i="2"/>
  <c r="F135" i="2" s="1"/>
  <c r="F98" i="2"/>
  <c r="F127" i="2" s="1"/>
  <c r="F109" i="2"/>
  <c r="F138" i="2" s="1"/>
  <c r="F123" i="2"/>
  <c r="F152" i="2" s="1"/>
  <c r="F103" i="2"/>
  <c r="F132" i="2" s="1"/>
  <c r="F102" i="2"/>
  <c r="F131" i="2" s="1"/>
  <c r="F121" i="2"/>
  <c r="F150" i="2" s="1"/>
  <c r="F105" i="2"/>
  <c r="F134" i="2" s="1"/>
  <c r="F112" i="2"/>
  <c r="F141" i="2" s="1"/>
  <c r="F119" i="2"/>
  <c r="F148" i="2" s="1"/>
  <c r="F122" i="2"/>
  <c r="F151" i="2" s="1"/>
  <c r="F118" i="2"/>
  <c r="F147" i="2" s="1"/>
  <c r="F117" i="2"/>
  <c r="F146" i="2" s="1"/>
  <c r="F101" i="2"/>
  <c r="F130" i="2" s="1"/>
  <c r="F111" i="2"/>
  <c r="F140" i="2" s="1"/>
  <c r="F114" i="2"/>
  <c r="F143" i="2" s="1"/>
  <c r="F110" i="2"/>
  <c r="F139" i="2" s="1"/>
  <c r="F113" i="2"/>
  <c r="F142" i="2" s="1"/>
  <c r="F51" i="2"/>
  <c r="F88" i="2" s="1"/>
  <c r="F62" i="2"/>
  <c r="F46" i="2"/>
  <c r="F83" i="2" s="1"/>
  <c r="F65" i="2"/>
  <c r="F49" i="2"/>
  <c r="F86" i="2" s="1"/>
  <c r="F47" i="2"/>
  <c r="F84" i="2" s="1"/>
  <c r="F52" i="2"/>
  <c r="F89" i="2" s="1"/>
  <c r="F120" i="2"/>
  <c r="F149" i="2" s="1"/>
  <c r="F97" i="2"/>
  <c r="F126" i="2" s="1"/>
  <c r="F99" i="2"/>
  <c r="F128" i="2" s="1"/>
  <c r="F115" i="2"/>
  <c r="F144" i="2" s="1"/>
  <c r="F43" i="2"/>
  <c r="F80" i="2" s="1"/>
  <c r="F58" i="2"/>
  <c r="F95" i="2" s="1"/>
  <c r="F42" i="2"/>
  <c r="F79" i="2" s="1"/>
  <c r="F61" i="2"/>
  <c r="F45" i="2"/>
  <c r="F82" i="2" s="1"/>
  <c r="F64" i="2"/>
  <c r="F48" i="2"/>
  <c r="F85" i="2" s="1"/>
  <c r="F124" i="2"/>
  <c r="F153" i="2" s="1"/>
  <c r="N23" i="19"/>
  <c r="P23" i="23" s="1"/>
  <c r="N29" i="19"/>
  <c r="P19" i="23" s="1"/>
  <c r="N27" i="19"/>
  <c r="P7" i="23" s="1"/>
  <c r="N24" i="19"/>
  <c r="P27" i="23" s="1"/>
  <c r="AA168" i="2"/>
  <c r="AA178" i="2"/>
  <c r="AB25" i="19"/>
  <c r="AB28" i="23" s="1"/>
  <c r="F145" i="2"/>
  <c r="L165" i="2"/>
  <c r="M12" i="19"/>
  <c r="O14" i="23" s="1"/>
  <c r="L164" i="2"/>
  <c r="M11" i="19"/>
  <c r="O15" i="23" s="1"/>
  <c r="L161" i="2"/>
  <c r="M8" i="19"/>
  <c r="O8" i="23" s="1"/>
  <c r="L182" i="2"/>
  <c r="M29" i="19"/>
  <c r="O19" i="23" s="1"/>
  <c r="L166" i="2"/>
  <c r="M13" i="19"/>
  <c r="O16" i="23" s="1"/>
  <c r="L175" i="2"/>
  <c r="M22" i="19"/>
  <c r="O29" i="23" s="1"/>
  <c r="L159" i="2"/>
  <c r="M6" i="19"/>
  <c r="O13" i="23" s="1"/>
  <c r="F18" i="19"/>
  <c r="I20" i="23" s="1"/>
  <c r="M170" i="2"/>
  <c r="N17" i="19"/>
  <c r="P24" i="23" s="1"/>
  <c r="N158" i="2"/>
  <c r="O5" i="19"/>
  <c r="Q12" i="23" s="1"/>
  <c r="N155" i="2"/>
  <c r="O2" i="19"/>
  <c r="Q17" i="23" s="1"/>
  <c r="N178" i="2"/>
  <c r="O25" i="19"/>
  <c r="Q28" i="23" s="1"/>
  <c r="L157" i="2"/>
  <c r="M4" i="19"/>
  <c r="O22" i="23" s="1"/>
  <c r="L156" i="2"/>
  <c r="M3" i="19"/>
  <c r="O9" i="23" s="1"/>
  <c r="L176" i="2"/>
  <c r="M23" i="19"/>
  <c r="O23" i="23" s="1"/>
  <c r="L178" i="2"/>
  <c r="M25" i="19"/>
  <c r="O28" i="23" s="1"/>
  <c r="L162" i="2"/>
  <c r="M9" i="19"/>
  <c r="O25" i="23" s="1"/>
  <c r="L171" i="2"/>
  <c r="M18" i="19"/>
  <c r="O20" i="23" s="1"/>
  <c r="L155" i="2"/>
  <c r="M2" i="19"/>
  <c r="O17" i="23" s="1"/>
  <c r="F171" i="2"/>
  <c r="M162" i="2"/>
  <c r="N9" i="19"/>
  <c r="P25" i="23" s="1"/>
  <c r="N182" i="2"/>
  <c r="O29" i="19"/>
  <c r="Q19" i="23" s="1"/>
  <c r="N179" i="2"/>
  <c r="O26" i="19"/>
  <c r="Q6" i="23" s="1"/>
  <c r="N171" i="2"/>
  <c r="O18" i="19"/>
  <c r="Q20" i="23" s="1"/>
  <c r="F156" i="2"/>
  <c r="L181" i="2"/>
  <c r="M28" i="19"/>
  <c r="O10" i="23" s="1"/>
  <c r="L180" i="2"/>
  <c r="M27" i="19"/>
  <c r="O7" i="23" s="1"/>
  <c r="L177" i="2"/>
  <c r="M24" i="19"/>
  <c r="O27" i="23" s="1"/>
  <c r="L168" i="2"/>
  <c r="M15" i="19"/>
  <c r="O21" i="23" s="1"/>
  <c r="L174" i="2"/>
  <c r="M21" i="19"/>
  <c r="O5" i="23" s="1"/>
  <c r="L158" i="2"/>
  <c r="M5" i="19"/>
  <c r="O12" i="23" s="1"/>
  <c r="L167" i="2"/>
  <c r="M14" i="19"/>
  <c r="O30" i="23" s="1"/>
  <c r="O10" i="19"/>
  <c r="Q3" i="23" s="1"/>
  <c r="N163" i="2"/>
  <c r="N175" i="2"/>
  <c r="O22" i="19"/>
  <c r="Q29" i="23" s="1"/>
  <c r="N174" i="2"/>
  <c r="O21" i="19"/>
  <c r="Q5" i="23" s="1"/>
  <c r="N166" i="2"/>
  <c r="O13" i="19"/>
  <c r="Q16" i="23" s="1"/>
  <c r="D122" i="2"/>
  <c r="D151" i="2" s="1"/>
  <c r="D180" i="2" s="1"/>
  <c r="F137" i="2"/>
  <c r="L173" i="2"/>
  <c r="M20" i="19"/>
  <c r="O18" i="23" s="1"/>
  <c r="L172" i="2"/>
  <c r="M19" i="19"/>
  <c r="O4" i="23" s="1"/>
  <c r="L169" i="2"/>
  <c r="M16" i="19"/>
  <c r="O11" i="23" s="1"/>
  <c r="L160" i="2"/>
  <c r="M7" i="19"/>
  <c r="O26" i="23" s="1"/>
  <c r="L170" i="2"/>
  <c r="M17" i="19"/>
  <c r="O24" i="23" s="1"/>
  <c r="L179" i="2"/>
  <c r="M26" i="19"/>
  <c r="O6" i="23" s="1"/>
  <c r="L163" i="2"/>
  <c r="M10" i="19"/>
  <c r="O3" i="23" s="1"/>
  <c r="F7" i="19"/>
  <c r="I26" i="23" s="1"/>
  <c r="M178" i="2"/>
  <c r="N25" i="19"/>
  <c r="P28" i="23" s="1"/>
  <c r="N170" i="2"/>
  <c r="O17" i="19"/>
  <c r="Q24" i="23" s="1"/>
  <c r="N162" i="2"/>
  <c r="O9" i="19"/>
  <c r="Q25" i="23" s="1"/>
  <c r="N167" i="2"/>
  <c r="O14" i="19"/>
  <c r="Q30" i="23" s="1"/>
  <c r="N159" i="2"/>
  <c r="O6" i="19"/>
  <c r="Q13" i="23" s="1"/>
  <c r="F177" i="2"/>
  <c r="L40" i="2"/>
  <c r="L77" i="2" s="1"/>
  <c r="L44" i="2"/>
  <c r="L81" i="2" s="1"/>
  <c r="L48" i="2"/>
  <c r="L85" i="2" s="1"/>
  <c r="L52" i="2"/>
  <c r="L89" i="2" s="1"/>
  <c r="L56" i="2"/>
  <c r="L93" i="2" s="1"/>
  <c r="L60" i="2"/>
  <c r="L64" i="2"/>
  <c r="L39" i="2"/>
  <c r="L76" i="2" s="1"/>
  <c r="L43" i="2"/>
  <c r="L80" i="2" s="1"/>
  <c r="L47" i="2"/>
  <c r="L84" i="2" s="1"/>
  <c r="L51" i="2"/>
  <c r="L88" i="2" s="1"/>
  <c r="L55" i="2"/>
  <c r="L92" i="2" s="1"/>
  <c r="L59" i="2"/>
  <c r="L63" i="2"/>
  <c r="L42" i="2"/>
  <c r="L79" i="2" s="1"/>
  <c r="L46" i="2"/>
  <c r="L83" i="2" s="1"/>
  <c r="L50" i="2"/>
  <c r="L87" i="2" s="1"/>
  <c r="L54" i="2"/>
  <c r="L91" i="2" s="1"/>
  <c r="L58" i="2"/>
  <c r="L95" i="2" s="1"/>
  <c r="L62" i="2"/>
  <c r="L66" i="2"/>
  <c r="L71" i="2"/>
  <c r="L53" i="2"/>
  <c r="L90" i="2" s="1"/>
  <c r="L49" i="2"/>
  <c r="L86" i="2" s="1"/>
  <c r="L65" i="2"/>
  <c r="L45" i="2"/>
  <c r="L82" i="2" s="1"/>
  <c r="L57" i="2"/>
  <c r="L94" i="2" s="1"/>
  <c r="L61" i="2"/>
  <c r="L41" i="2"/>
  <c r="L78" i="2" s="1"/>
  <c r="F155" i="2"/>
  <c r="D105" i="2"/>
  <c r="D134" i="2" s="1"/>
  <c r="D115" i="2"/>
  <c r="D144" i="2" s="1"/>
  <c r="D109" i="2"/>
  <c r="D138" i="2" s="1"/>
  <c r="D106" i="2"/>
  <c r="D135" i="2" s="1"/>
  <c r="D121" i="2"/>
  <c r="D150" i="2" s="1"/>
  <c r="D110" i="2"/>
  <c r="D139" i="2" s="1"/>
  <c r="D123" i="2"/>
  <c r="D152" i="2" s="1"/>
  <c r="D60" i="2"/>
  <c r="D49" i="2"/>
  <c r="D86" i="2" s="1"/>
  <c r="AA155" i="2"/>
  <c r="AA182" i="2"/>
  <c r="D65" i="2"/>
  <c r="D39" i="2"/>
  <c r="D76" i="2" s="1"/>
  <c r="D63" i="2"/>
  <c r="D54" i="2"/>
  <c r="D91" i="2" s="1"/>
  <c r="D44" i="2"/>
  <c r="D81" i="2" s="1"/>
  <c r="D55" i="2"/>
  <c r="D92" i="2" s="1"/>
  <c r="D43" i="2"/>
  <c r="D80" i="2" s="1"/>
  <c r="D113" i="2"/>
  <c r="D142" i="2" s="1"/>
  <c r="D111" i="2"/>
  <c r="D140" i="2" s="1"/>
  <c r="D47" i="2"/>
  <c r="D84" i="2" s="1"/>
  <c r="D41" i="2"/>
  <c r="D78" i="2" s="1"/>
  <c r="D57" i="2"/>
  <c r="D94" i="2" s="1"/>
  <c r="D98" i="2"/>
  <c r="D127" i="2" s="1"/>
  <c r="D114" i="2"/>
  <c r="D143" i="2" s="1"/>
  <c r="D46" i="2"/>
  <c r="D83" i="2" s="1"/>
  <c r="D62" i="2"/>
  <c r="D99" i="2"/>
  <c r="D128" i="2" s="1"/>
  <c r="D72" i="2"/>
  <c r="D40" i="2"/>
  <c r="D77" i="2" s="1"/>
  <c r="D48" i="2"/>
  <c r="D85" i="2" s="1"/>
  <c r="D64" i="2"/>
  <c r="D59" i="2"/>
  <c r="D53" i="2"/>
  <c r="D90" i="2" s="1"/>
  <c r="D42" i="2"/>
  <c r="D79" i="2" s="1"/>
  <c r="D58" i="2"/>
  <c r="D95" i="2" s="1"/>
  <c r="D52" i="2"/>
  <c r="D89" i="2" s="1"/>
  <c r="D56" i="2"/>
  <c r="D93" i="2" s="1"/>
  <c r="D101" i="2"/>
  <c r="D130" i="2" s="1"/>
  <c r="D117" i="2"/>
  <c r="D146" i="2" s="1"/>
  <c r="D119" i="2"/>
  <c r="D148" i="2" s="1"/>
  <c r="D51" i="2"/>
  <c r="D88" i="2" s="1"/>
  <c r="D45" i="2"/>
  <c r="D82" i="2" s="1"/>
  <c r="D61" i="2"/>
  <c r="D102" i="2"/>
  <c r="D131" i="2" s="1"/>
  <c r="D118" i="2"/>
  <c r="D147" i="2" s="1"/>
  <c r="D50" i="2"/>
  <c r="D87" i="2" s="1"/>
  <c r="D66" i="2"/>
  <c r="U109" i="2"/>
  <c r="U138" i="2" s="1"/>
  <c r="U167" i="2" s="1"/>
  <c r="U100" i="2"/>
  <c r="U129" i="2" s="1"/>
  <c r="U158" i="2" s="1"/>
  <c r="U102" i="2"/>
  <c r="U131" i="2" s="1"/>
  <c r="U160" i="2" s="1"/>
  <c r="U118" i="2"/>
  <c r="U147" i="2" s="1"/>
  <c r="U176" i="2" s="1"/>
  <c r="U107" i="2"/>
  <c r="U136" i="2" s="1"/>
  <c r="U165" i="2" s="1"/>
  <c r="U123" i="2"/>
  <c r="U152" i="2" s="1"/>
  <c r="U181" i="2" s="1"/>
  <c r="U112" i="2"/>
  <c r="U141" i="2" s="1"/>
  <c r="U170" i="2" s="1"/>
  <c r="U113" i="2"/>
  <c r="U142" i="2" s="1"/>
  <c r="U171" i="2" s="1"/>
  <c r="U104" i="2"/>
  <c r="U133" i="2" s="1"/>
  <c r="U162" i="2" s="1"/>
  <c r="U106" i="2"/>
  <c r="U135" i="2" s="1"/>
  <c r="U164" i="2" s="1"/>
  <c r="U122" i="2"/>
  <c r="U151" i="2" s="1"/>
  <c r="U180" i="2" s="1"/>
  <c r="U111" i="2"/>
  <c r="U140" i="2" s="1"/>
  <c r="U169" i="2" s="1"/>
  <c r="D97" i="2"/>
  <c r="D126" i="2" s="1"/>
  <c r="D112" i="2"/>
  <c r="D141" i="2" s="1"/>
  <c r="D100" i="2"/>
  <c r="D129" i="2" s="1"/>
  <c r="D116" i="2"/>
  <c r="D145" i="2" s="1"/>
  <c r="D104" i="2"/>
  <c r="D133" i="2" s="1"/>
  <c r="D120" i="2"/>
  <c r="D149" i="2" s="1"/>
  <c r="D108" i="2"/>
  <c r="D137" i="2" s="1"/>
  <c r="D124" i="2"/>
  <c r="D153" i="2" s="1"/>
  <c r="U97" i="2"/>
  <c r="U126" i="2" s="1"/>
  <c r="U155" i="2" s="1"/>
  <c r="U124" i="2"/>
  <c r="U153" i="2" s="1"/>
  <c r="U182" i="2" s="1"/>
  <c r="D163" i="2"/>
  <c r="D161" i="2"/>
  <c r="D165" i="2"/>
  <c r="U40" i="2"/>
  <c r="U77" i="2" s="1"/>
  <c r="U44" i="2"/>
  <c r="U81" i="2" s="1"/>
  <c r="U48" i="2"/>
  <c r="U85" i="2" s="1"/>
  <c r="U52" i="2"/>
  <c r="U89" i="2" s="1"/>
  <c r="U56" i="2"/>
  <c r="U93" i="2" s="1"/>
  <c r="U60" i="2"/>
  <c r="U64" i="2"/>
  <c r="U63" i="2"/>
  <c r="U41" i="2"/>
  <c r="U78" i="2" s="1"/>
  <c r="U45" i="2"/>
  <c r="U82" i="2" s="1"/>
  <c r="U49" i="2"/>
  <c r="U86" i="2" s="1"/>
  <c r="U53" i="2"/>
  <c r="U90" i="2" s="1"/>
  <c r="U57" i="2"/>
  <c r="U94" i="2" s="1"/>
  <c r="U61" i="2"/>
  <c r="U65" i="2"/>
  <c r="U43" i="2"/>
  <c r="U80" i="2" s="1"/>
  <c r="U47" i="2"/>
  <c r="U84" i="2" s="1"/>
  <c r="U55" i="2"/>
  <c r="U92" i="2" s="1"/>
  <c r="U42" i="2"/>
  <c r="U79" i="2" s="1"/>
  <c r="U46" i="2"/>
  <c r="U83" i="2" s="1"/>
  <c r="U50" i="2"/>
  <c r="U87" i="2" s="1"/>
  <c r="U54" i="2"/>
  <c r="U91" i="2" s="1"/>
  <c r="U58" i="2"/>
  <c r="U95" i="2" s="1"/>
  <c r="U62" i="2"/>
  <c r="U66" i="2"/>
  <c r="U71" i="2"/>
  <c r="U39" i="2"/>
  <c r="U76" i="2" s="1"/>
  <c r="U51" i="2"/>
  <c r="U88" i="2" s="1"/>
  <c r="U59" i="2"/>
  <c r="D5" i="19" l="1"/>
  <c r="G12" i="23" s="1"/>
  <c r="F170" i="2"/>
  <c r="F8" i="19"/>
  <c r="I8" i="23" s="1"/>
  <c r="F11" i="19"/>
  <c r="I15" i="23" s="1"/>
  <c r="D25" i="19"/>
  <c r="G28" i="23" s="1"/>
  <c r="D23" i="19"/>
  <c r="G23" i="23" s="1"/>
  <c r="F157" i="2"/>
  <c r="F19" i="19"/>
  <c r="I4" i="23" s="1"/>
  <c r="F163" i="2"/>
  <c r="D9" i="19"/>
  <c r="G25" i="23" s="1"/>
  <c r="D2" i="19"/>
  <c r="G17" i="23" s="1"/>
  <c r="D160" i="2"/>
  <c r="D14" i="19"/>
  <c r="G30" i="23" s="1"/>
  <c r="F172" i="2"/>
  <c r="F2" i="19"/>
  <c r="I17" i="23" s="1"/>
  <c r="F169" i="2"/>
  <c r="F180" i="2"/>
  <c r="F179" i="2"/>
  <c r="F158" i="2"/>
  <c r="D13" i="19"/>
  <c r="G16" i="23" s="1"/>
  <c r="D26" i="19"/>
  <c r="G6" i="23" s="1"/>
  <c r="D27" i="19"/>
  <c r="G7" i="23" s="1"/>
  <c r="F173" i="2"/>
  <c r="F175" i="2"/>
  <c r="D17" i="19"/>
  <c r="G24" i="23" s="1"/>
  <c r="F15" i="19"/>
  <c r="I21" i="23" s="1"/>
  <c r="F176" i="2"/>
  <c r="F12" i="19"/>
  <c r="I14" i="23" s="1"/>
  <c r="D179" i="2"/>
  <c r="D29" i="19"/>
  <c r="G19" i="23" s="1"/>
  <c r="D21" i="19"/>
  <c r="G5" i="23" s="1"/>
  <c r="D15" i="19"/>
  <c r="G21" i="23" s="1"/>
  <c r="D20" i="19"/>
  <c r="G18" i="23" s="1"/>
  <c r="F164" i="2"/>
  <c r="F168" i="2"/>
  <c r="F159" i="2"/>
  <c r="F24" i="19"/>
  <c r="I27" i="23" s="1"/>
  <c r="F160" i="2"/>
  <c r="F3" i="19"/>
  <c r="I9" i="23" s="1"/>
  <c r="F162" i="2"/>
  <c r="F16" i="19"/>
  <c r="I11" i="23" s="1"/>
  <c r="F167" i="2"/>
  <c r="F9" i="19"/>
  <c r="I25" i="23" s="1"/>
  <c r="F6" i="19"/>
  <c r="I13" i="23" s="1"/>
  <c r="F14" i="19"/>
  <c r="I30" i="23" s="1"/>
  <c r="F27" i="19"/>
  <c r="I7" i="23" s="1"/>
  <c r="F26" i="19"/>
  <c r="I6" i="23" s="1"/>
  <c r="F5" i="19"/>
  <c r="I12" i="23" s="1"/>
  <c r="F181" i="2"/>
  <c r="F4" i="19"/>
  <c r="I22" i="23" s="1"/>
  <c r="F165" i="2"/>
  <c r="F28" i="19"/>
  <c r="I10" i="23" s="1"/>
  <c r="D167" i="2"/>
  <c r="F161" i="2"/>
  <c r="F17" i="19"/>
  <c r="I24" i="23" s="1"/>
  <c r="F10" i="19"/>
  <c r="I3" i="23" s="1"/>
  <c r="F22" i="19"/>
  <c r="I29" i="23" s="1"/>
  <c r="F20" i="19"/>
  <c r="I18" i="23" s="1"/>
  <c r="F23" i="19"/>
  <c r="I23" i="23" s="1"/>
  <c r="F29" i="19"/>
  <c r="I19" i="23" s="1"/>
  <c r="F21" i="19"/>
  <c r="I5" i="23" s="1"/>
  <c r="F182" i="2"/>
  <c r="F174" i="2"/>
  <c r="F13" i="19"/>
  <c r="I16" i="23" s="1"/>
  <c r="F25" i="19"/>
  <c r="I28" i="23" s="1"/>
  <c r="F166" i="2"/>
  <c r="F178" i="2"/>
  <c r="D7" i="19"/>
  <c r="G26" i="23" s="1"/>
  <c r="D177" i="2"/>
  <c r="D24" i="19"/>
  <c r="G27" i="23" s="1"/>
  <c r="D172" i="2"/>
  <c r="D19" i="19"/>
  <c r="G4" i="23" s="1"/>
  <c r="D168" i="2"/>
  <c r="D10" i="19"/>
  <c r="G3" i="23" s="1"/>
  <c r="D173" i="2"/>
  <c r="D175" i="2"/>
  <c r="D22" i="19"/>
  <c r="G29" i="23" s="1"/>
  <c r="D157" i="2"/>
  <c r="D4" i="19"/>
  <c r="G22" i="23" s="1"/>
  <c r="D3" i="19"/>
  <c r="G9" i="23" s="1"/>
  <c r="D169" i="2"/>
  <c r="D16" i="19"/>
  <c r="G11" i="23" s="1"/>
  <c r="D11" i="19"/>
  <c r="G15" i="23" s="1"/>
  <c r="D176" i="2"/>
  <c r="D164" i="2"/>
  <c r="D159" i="2"/>
  <c r="D6" i="19"/>
  <c r="G13" i="23" s="1"/>
  <c r="D171" i="2"/>
  <c r="D18" i="19"/>
  <c r="G20" i="23" s="1"/>
  <c r="D181" i="2"/>
  <c r="D28" i="19"/>
  <c r="G10" i="23" s="1"/>
  <c r="D156" i="2"/>
  <c r="D182" i="2"/>
  <c r="D166" i="2"/>
  <c r="D178" i="2"/>
  <c r="D170" i="2"/>
  <c r="D174" i="2"/>
  <c r="D158" i="2"/>
  <c r="D162" i="2"/>
  <c r="D155" i="2"/>
  <c r="K31" i="2" l="1"/>
  <c r="K32" i="2"/>
  <c r="K33" i="2" s="1"/>
  <c r="K36" i="2"/>
  <c r="K37" i="2"/>
  <c r="I29" i="2"/>
  <c r="I28" i="2"/>
  <c r="I27" i="2"/>
  <c r="I25" i="2"/>
  <c r="I22" i="2"/>
  <c r="I21" i="2"/>
  <c r="I20" i="2"/>
  <c r="I19" i="2"/>
  <c r="I16" i="2"/>
  <c r="I15" i="2"/>
  <c r="I14" i="2"/>
  <c r="I13" i="2"/>
  <c r="I12" i="2"/>
  <c r="I11" i="2"/>
  <c r="I10" i="2"/>
  <c r="I8" i="2"/>
  <c r="I7" i="2"/>
  <c r="I5" i="2"/>
  <c r="I3" i="2"/>
  <c r="I2" i="2"/>
  <c r="I26" i="2"/>
  <c r="I24" i="2"/>
  <c r="I23" i="2"/>
  <c r="I18" i="2"/>
  <c r="I17" i="2"/>
  <c r="I9" i="2"/>
  <c r="I6" i="2"/>
  <c r="I4" i="2"/>
  <c r="K35" i="2" l="1"/>
  <c r="E31" i="2"/>
  <c r="E37" i="2"/>
  <c r="E36" i="2"/>
  <c r="E32" i="2"/>
  <c r="K68" i="2"/>
  <c r="K75" i="2"/>
  <c r="K34" i="2"/>
  <c r="K40" i="2" s="1"/>
  <c r="K77" i="2" s="1"/>
  <c r="K69" i="2"/>
  <c r="K73" i="2"/>
  <c r="K96" i="2"/>
  <c r="K119" i="2" s="1"/>
  <c r="K148" i="2" s="1"/>
  <c r="K72" i="2"/>
  <c r="K74" i="2"/>
  <c r="K70" i="2"/>
  <c r="L24" i="19" l="1"/>
  <c r="N27" i="23" s="1"/>
  <c r="K49" i="2"/>
  <c r="K86" i="2" s="1"/>
  <c r="K111" i="2"/>
  <c r="K140" i="2" s="1"/>
  <c r="K122" i="2"/>
  <c r="K151" i="2" s="1"/>
  <c r="K101" i="2"/>
  <c r="K130" i="2" s="1"/>
  <c r="E96" i="2"/>
  <c r="E73" i="2"/>
  <c r="E75" i="2"/>
  <c r="K52" i="2"/>
  <c r="K89" i="2" s="1"/>
  <c r="K54" i="2"/>
  <c r="K91" i="2" s="1"/>
  <c r="K65" i="2"/>
  <c r="E74" i="2"/>
  <c r="E33" i="2"/>
  <c r="E70" i="2" s="1"/>
  <c r="E69" i="2"/>
  <c r="K56" i="2"/>
  <c r="K93" i="2" s="1"/>
  <c r="K71" i="2"/>
  <c r="E68" i="2"/>
  <c r="K118" i="2"/>
  <c r="K147" i="2" s="1"/>
  <c r="K105" i="2"/>
  <c r="K134" i="2" s="1"/>
  <c r="K115" i="2"/>
  <c r="K144" i="2" s="1"/>
  <c r="K117" i="2"/>
  <c r="K146" i="2" s="1"/>
  <c r="K121" i="2"/>
  <c r="K150" i="2" s="1"/>
  <c r="K99" i="2"/>
  <c r="K128" i="2" s="1"/>
  <c r="K43" i="2"/>
  <c r="K80" i="2" s="1"/>
  <c r="K47" i="2"/>
  <c r="K84" i="2" s="1"/>
  <c r="K42" i="2"/>
  <c r="K79" i="2" s="1"/>
  <c r="K58" i="2"/>
  <c r="K95" i="2" s="1"/>
  <c r="K53" i="2"/>
  <c r="K90" i="2" s="1"/>
  <c r="K39" i="2"/>
  <c r="K76" i="2" s="1"/>
  <c r="K44" i="2"/>
  <c r="K81" i="2" s="1"/>
  <c r="K60" i="2"/>
  <c r="K109" i="2"/>
  <c r="K138" i="2" s="1"/>
  <c r="K102" i="2"/>
  <c r="K131" i="2" s="1"/>
  <c r="K46" i="2"/>
  <c r="K83" i="2" s="1"/>
  <c r="K62" i="2"/>
  <c r="K103" i="2"/>
  <c r="K132" i="2" s="1"/>
  <c r="K41" i="2"/>
  <c r="K78" i="2" s="1"/>
  <c r="K57" i="2"/>
  <c r="K94" i="2" s="1"/>
  <c r="K59" i="2"/>
  <c r="K63" i="2"/>
  <c r="K48" i="2"/>
  <c r="K85" i="2" s="1"/>
  <c r="K64" i="2"/>
  <c r="K113" i="2"/>
  <c r="K142" i="2" s="1"/>
  <c r="K114" i="2"/>
  <c r="K143" i="2" s="1"/>
  <c r="K50" i="2"/>
  <c r="K87" i="2" s="1"/>
  <c r="K66" i="2"/>
  <c r="K107" i="2"/>
  <c r="K136" i="2" s="1"/>
  <c r="K45" i="2"/>
  <c r="K82" i="2" s="1"/>
  <c r="K61" i="2"/>
  <c r="K106" i="2"/>
  <c r="K135" i="2" s="1"/>
  <c r="K51" i="2"/>
  <c r="K88" i="2" s="1"/>
  <c r="K55" i="2"/>
  <c r="K92" i="2" s="1"/>
  <c r="K123" i="2"/>
  <c r="K152" i="2" s="1"/>
  <c r="K110" i="2"/>
  <c r="K139" i="2" s="1"/>
  <c r="K98" i="2"/>
  <c r="K127" i="2" s="1"/>
  <c r="K167" i="2"/>
  <c r="K159" i="2"/>
  <c r="K177" i="2"/>
  <c r="K97" i="2"/>
  <c r="K126" i="2" s="1"/>
  <c r="K112" i="2"/>
  <c r="K141" i="2" s="1"/>
  <c r="K108" i="2"/>
  <c r="K137" i="2" s="1"/>
  <c r="K124" i="2"/>
  <c r="K153" i="2" s="1"/>
  <c r="K100" i="2"/>
  <c r="K129" i="2" s="1"/>
  <c r="K116" i="2"/>
  <c r="K145" i="2" s="1"/>
  <c r="K104" i="2"/>
  <c r="K133" i="2" s="1"/>
  <c r="K120" i="2"/>
  <c r="K149" i="2" s="1"/>
  <c r="L5" i="19" l="1"/>
  <c r="N12" i="23" s="1"/>
  <c r="L2" i="19"/>
  <c r="N17" i="23" s="1"/>
  <c r="L16" i="19"/>
  <c r="N11" i="23" s="1"/>
  <c r="L25" i="19"/>
  <c r="N28" i="23" s="1"/>
  <c r="L29" i="19"/>
  <c r="N19" i="23" s="1"/>
  <c r="L9" i="19"/>
  <c r="N25" i="23" s="1"/>
  <c r="L13" i="19"/>
  <c r="N16" i="23" s="1"/>
  <c r="L21" i="19"/>
  <c r="N5" i="23" s="1"/>
  <c r="L17" i="19"/>
  <c r="N24" i="23" s="1"/>
  <c r="L27" i="19"/>
  <c r="N7" i="23" s="1"/>
  <c r="K169" i="2"/>
  <c r="L28" i="19"/>
  <c r="N10" i="23" s="1"/>
  <c r="K175" i="2"/>
  <c r="L22" i="19"/>
  <c r="N29" i="23" s="1"/>
  <c r="L19" i="19"/>
  <c r="N4" i="23" s="1"/>
  <c r="K161" i="2"/>
  <c r="L8" i="19"/>
  <c r="N8" i="23" s="1"/>
  <c r="K156" i="2"/>
  <c r="L3" i="19"/>
  <c r="N9" i="23" s="1"/>
  <c r="L12" i="19"/>
  <c r="N14" i="23" s="1"/>
  <c r="L18" i="19"/>
  <c r="N20" i="23" s="1"/>
  <c r="K157" i="2"/>
  <c r="L4" i="19"/>
  <c r="N22" i="23" s="1"/>
  <c r="K163" i="2"/>
  <c r="L10" i="19"/>
  <c r="N3" i="23" s="1"/>
  <c r="K160" i="2"/>
  <c r="L7" i="19"/>
  <c r="N26" i="23" s="1"/>
  <c r="L6" i="19"/>
  <c r="N13" i="23" s="1"/>
  <c r="L14" i="19"/>
  <c r="N30" i="23" s="1"/>
  <c r="L20" i="19"/>
  <c r="N18" i="23" s="1"/>
  <c r="K180" i="2"/>
  <c r="K168" i="2"/>
  <c r="L15" i="19"/>
  <c r="N21" i="23" s="1"/>
  <c r="L11" i="19"/>
  <c r="N15" i="23" s="1"/>
  <c r="K179" i="2"/>
  <c r="L26" i="19"/>
  <c r="N6" i="23" s="1"/>
  <c r="K176" i="2"/>
  <c r="L23" i="19"/>
  <c r="N23" i="23" s="1"/>
  <c r="K164" i="2"/>
  <c r="K173" i="2"/>
  <c r="K172" i="2"/>
  <c r="E34" i="2"/>
  <c r="K171" i="2"/>
  <c r="K165" i="2"/>
  <c r="K181" i="2"/>
  <c r="E35" i="2"/>
  <c r="E72" i="2" s="1"/>
  <c r="E97" i="2"/>
  <c r="E126" i="2" s="1"/>
  <c r="E113" i="2"/>
  <c r="E142" i="2" s="1"/>
  <c r="E100" i="2"/>
  <c r="E129" i="2" s="1"/>
  <c r="E117" i="2"/>
  <c r="E146" i="2" s="1"/>
  <c r="E105" i="2"/>
  <c r="E134" i="2" s="1"/>
  <c r="E121" i="2"/>
  <c r="E150" i="2" s="1"/>
  <c r="E101" i="2"/>
  <c r="E130" i="2" s="1"/>
  <c r="E120" i="2"/>
  <c r="E149" i="2" s="1"/>
  <c r="E104" i="2"/>
  <c r="E133" i="2" s="1"/>
  <c r="E119" i="2"/>
  <c r="E148" i="2" s="1"/>
  <c r="E103" i="2"/>
  <c r="E132" i="2" s="1"/>
  <c r="E114" i="2"/>
  <c r="E143" i="2" s="1"/>
  <c r="E98" i="2"/>
  <c r="E127" i="2" s="1"/>
  <c r="E109" i="2"/>
  <c r="E138" i="2" s="1"/>
  <c r="E124" i="2"/>
  <c r="E153" i="2" s="1"/>
  <c r="E116" i="2"/>
  <c r="E145" i="2" s="1"/>
  <c r="E108" i="2"/>
  <c r="E137" i="2" s="1"/>
  <c r="E123" i="2"/>
  <c r="E152" i="2" s="1"/>
  <c r="E115" i="2"/>
  <c r="E144" i="2" s="1"/>
  <c r="E107" i="2"/>
  <c r="E136" i="2" s="1"/>
  <c r="E99" i="2"/>
  <c r="E128" i="2" s="1"/>
  <c r="E118" i="2"/>
  <c r="E147" i="2" s="1"/>
  <c r="E110" i="2"/>
  <c r="E139" i="2" s="1"/>
  <c r="E102" i="2"/>
  <c r="E131" i="2" s="1"/>
  <c r="E112" i="2"/>
  <c r="E141" i="2" s="1"/>
  <c r="E111" i="2"/>
  <c r="E140" i="2" s="1"/>
  <c r="E122" i="2"/>
  <c r="E151" i="2" s="1"/>
  <c r="E106" i="2"/>
  <c r="E135" i="2" s="1"/>
  <c r="K158" i="2"/>
  <c r="K178" i="2"/>
  <c r="K182" i="2"/>
  <c r="K174" i="2"/>
  <c r="K170" i="2"/>
  <c r="K155" i="2"/>
  <c r="K162" i="2"/>
  <c r="K166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2" i="2"/>
  <c r="E12" i="19" l="1"/>
  <c r="H14" i="23" s="1"/>
  <c r="E25" i="19"/>
  <c r="H28" i="23" s="1"/>
  <c r="E8" i="19"/>
  <c r="H8" i="23" s="1"/>
  <c r="E7" i="19"/>
  <c r="H26" i="23" s="1"/>
  <c r="E27" i="19"/>
  <c r="H7" i="23" s="1"/>
  <c r="E6" i="19"/>
  <c r="H13" i="23" s="1"/>
  <c r="E16" i="19"/>
  <c r="H11" i="23" s="1"/>
  <c r="E23" i="19"/>
  <c r="H23" i="23" s="1"/>
  <c r="E28" i="19"/>
  <c r="H10" i="23" s="1"/>
  <c r="E14" i="19"/>
  <c r="H30" i="23" s="1"/>
  <c r="E24" i="19"/>
  <c r="H27" i="23" s="1"/>
  <c r="E26" i="19"/>
  <c r="H6" i="23" s="1"/>
  <c r="E18" i="19"/>
  <c r="H20" i="23" s="1"/>
  <c r="E11" i="19"/>
  <c r="H15" i="23" s="1"/>
  <c r="E21" i="19"/>
  <c r="H5" i="23" s="1"/>
  <c r="E19" i="19"/>
  <c r="H4" i="23" s="1"/>
  <c r="E22" i="19"/>
  <c r="H29" i="23" s="1"/>
  <c r="E15" i="19"/>
  <c r="H21" i="23" s="1"/>
  <c r="E20" i="19"/>
  <c r="H18" i="23" s="1"/>
  <c r="E5" i="19"/>
  <c r="H12" i="23" s="1"/>
  <c r="E17" i="19"/>
  <c r="H24" i="23" s="1"/>
  <c r="E4" i="19"/>
  <c r="H22" i="23" s="1"/>
  <c r="E13" i="19"/>
  <c r="H16" i="23" s="1"/>
  <c r="E3" i="19"/>
  <c r="H9" i="23" s="1"/>
  <c r="E9" i="19"/>
  <c r="H25" i="23" s="1"/>
  <c r="E10" i="19"/>
  <c r="H3" i="23" s="1"/>
  <c r="E2" i="19"/>
  <c r="H17" i="23" s="1"/>
  <c r="E29" i="19"/>
  <c r="H19" i="23" s="1"/>
  <c r="E182" i="2"/>
  <c r="E160" i="2"/>
  <c r="E174" i="2"/>
  <c r="E172" i="2"/>
  <c r="E178" i="2"/>
  <c r="E175" i="2"/>
  <c r="E180" i="2"/>
  <c r="E173" i="2"/>
  <c r="E161" i="2"/>
  <c r="E158" i="2"/>
  <c r="E169" i="2"/>
  <c r="E167" i="2"/>
  <c r="E171" i="2"/>
  <c r="E164" i="2"/>
  <c r="E165" i="2"/>
  <c r="E168" i="2"/>
  <c r="E159" i="2"/>
  <c r="E176" i="2"/>
  <c r="E181" i="2"/>
  <c r="E177" i="2"/>
  <c r="E179" i="2"/>
  <c r="E170" i="2"/>
  <c r="E157" i="2"/>
  <c r="E166" i="2"/>
  <c r="E156" i="2"/>
  <c r="E162" i="2"/>
  <c r="E163" i="2"/>
  <c r="E155" i="2"/>
  <c r="E71" i="2"/>
  <c r="E63" i="2"/>
  <c r="E43" i="2"/>
  <c r="E80" i="2" s="1"/>
  <c r="E62" i="2"/>
  <c r="E54" i="2"/>
  <c r="E91" i="2" s="1"/>
  <c r="E46" i="2"/>
  <c r="E83" i="2" s="1"/>
  <c r="E61" i="2"/>
  <c r="E53" i="2"/>
  <c r="E90" i="2" s="1"/>
  <c r="E45" i="2"/>
  <c r="E82" i="2" s="1"/>
  <c r="E64" i="2"/>
  <c r="E56" i="2"/>
  <c r="E93" i="2" s="1"/>
  <c r="E48" i="2"/>
  <c r="E85" i="2" s="1"/>
  <c r="E40" i="2"/>
  <c r="E77" i="2" s="1"/>
  <c r="E58" i="2"/>
  <c r="E95" i="2" s="1"/>
  <c r="E57" i="2"/>
  <c r="E94" i="2" s="1"/>
  <c r="E60" i="2"/>
  <c r="E44" i="2"/>
  <c r="E81" i="2" s="1"/>
  <c r="E39" i="2"/>
  <c r="E76" i="2" s="1"/>
  <c r="E55" i="2"/>
  <c r="E92" i="2" s="1"/>
  <c r="E42" i="2"/>
  <c r="E79" i="2" s="1"/>
  <c r="E51" i="2"/>
  <c r="E88" i="2" s="1"/>
  <c r="E66" i="2"/>
  <c r="E50" i="2"/>
  <c r="E87" i="2" s="1"/>
  <c r="E65" i="2"/>
  <c r="E49" i="2"/>
  <c r="E86" i="2" s="1"/>
  <c r="E41" i="2"/>
  <c r="E78" i="2" s="1"/>
  <c r="E52" i="2"/>
  <c r="E89" i="2" s="1"/>
  <c r="E59" i="2"/>
  <c r="E47" i="2"/>
  <c r="E84" i="2" s="1"/>
  <c r="AL2" i="2" l="1"/>
  <c r="Z2" i="2" s="1"/>
  <c r="AL3" i="2"/>
  <c r="Z3" i="2" s="1"/>
  <c r="AL4" i="2"/>
  <c r="Z4" i="2" s="1"/>
  <c r="AL5" i="2"/>
  <c r="Z5" i="2" s="1"/>
  <c r="AL6" i="2"/>
  <c r="Z6" i="2" s="1"/>
  <c r="AL7" i="2"/>
  <c r="Z7" i="2" s="1"/>
  <c r="AL8" i="2"/>
  <c r="Z8" i="2" s="1"/>
  <c r="AL9" i="2"/>
  <c r="Z9" i="2" s="1"/>
  <c r="AL10" i="2"/>
  <c r="Z10" i="2" s="1"/>
  <c r="AL11" i="2"/>
  <c r="Z11" i="2" s="1"/>
  <c r="AL12" i="2"/>
  <c r="Z12" i="2" s="1"/>
  <c r="AL13" i="2"/>
  <c r="Z13" i="2" s="1"/>
  <c r="AL14" i="2"/>
  <c r="Z14" i="2" s="1"/>
  <c r="AL15" i="2"/>
  <c r="Z15" i="2" s="1"/>
  <c r="AL16" i="2"/>
  <c r="Z16" i="2" s="1"/>
  <c r="AL17" i="2"/>
  <c r="Z17" i="2" s="1"/>
  <c r="AL18" i="2"/>
  <c r="Z18" i="2" s="1"/>
  <c r="AL19" i="2"/>
  <c r="Z19" i="2" s="1"/>
  <c r="AL20" i="2"/>
  <c r="Z20" i="2" s="1"/>
  <c r="AL21" i="2"/>
  <c r="Z21" i="2" s="1"/>
  <c r="AL22" i="2"/>
  <c r="Z22" i="2" s="1"/>
  <c r="AL23" i="2"/>
  <c r="Z23" i="2" s="1"/>
  <c r="AL24" i="2"/>
  <c r="Z24" i="2" s="1"/>
  <c r="AL25" i="2"/>
  <c r="Z25" i="2" s="1"/>
  <c r="AL26" i="2"/>
  <c r="Z26" i="2" s="1"/>
  <c r="AL27" i="2"/>
  <c r="Z27" i="2" s="1"/>
  <c r="AL28" i="2"/>
  <c r="Z28" i="2" s="1"/>
  <c r="AL29" i="2"/>
  <c r="Z29" i="2" s="1"/>
  <c r="Z31" i="2" l="1"/>
  <c r="Z37" i="2"/>
  <c r="Z32" i="2"/>
  <c r="Z36" i="2"/>
  <c r="Z96" i="2" s="1"/>
  <c r="Y28" i="2"/>
  <c r="Y26" i="2"/>
  <c r="Y25" i="2"/>
  <c r="Y24" i="2"/>
  <c r="Y23" i="2"/>
  <c r="Y20" i="2"/>
  <c r="Y18" i="2"/>
  <c r="Y17" i="2"/>
  <c r="Y15" i="2"/>
  <c r="Y13" i="2"/>
  <c r="Y10" i="2"/>
  <c r="Y9" i="2"/>
  <c r="Y8" i="2"/>
  <c r="Y5" i="2"/>
  <c r="Y3" i="2"/>
  <c r="Y29" i="2"/>
  <c r="Y27" i="2"/>
  <c r="Y22" i="2"/>
  <c r="Y21" i="2"/>
  <c r="Y16" i="2"/>
  <c r="Y14" i="2"/>
  <c r="Y12" i="2"/>
  <c r="Y11" i="2"/>
  <c r="Y7" i="2"/>
  <c r="Y4" i="2"/>
  <c r="Y2" i="2"/>
  <c r="Z74" i="2" l="1"/>
  <c r="Z68" i="2"/>
  <c r="Z75" i="2"/>
  <c r="Z73" i="2"/>
  <c r="Z33" i="2"/>
  <c r="Z70" i="2" s="1"/>
  <c r="Z69" i="2"/>
  <c r="Y31" i="2"/>
  <c r="Y32" i="2"/>
  <c r="Y37" i="2"/>
  <c r="Y36" i="2"/>
  <c r="X37" i="2"/>
  <c r="X36" i="2"/>
  <c r="X96" i="2" s="1"/>
  <c r="X32" i="2"/>
  <c r="X31" i="2"/>
  <c r="W37" i="2"/>
  <c r="W36" i="2"/>
  <c r="W96" i="2" s="1"/>
  <c r="W32" i="2"/>
  <c r="W33" i="2" s="1"/>
  <c r="W31" i="2"/>
  <c r="Y96" i="2" l="1"/>
  <c r="Z107" i="2"/>
  <c r="Z136" i="2" s="1"/>
  <c r="Z110" i="2"/>
  <c r="Z139" i="2" s="1"/>
  <c r="Z103" i="2"/>
  <c r="Z132" i="2" s="1"/>
  <c r="Z109" i="2"/>
  <c r="Z138" i="2" s="1"/>
  <c r="Z124" i="2"/>
  <c r="Z153" i="2" s="1"/>
  <c r="Z108" i="2"/>
  <c r="Z137" i="2" s="1"/>
  <c r="Z122" i="2"/>
  <c r="Z151" i="2" s="1"/>
  <c r="Z106" i="2"/>
  <c r="Z135" i="2" s="1"/>
  <c r="Z121" i="2"/>
  <c r="Z150" i="2" s="1"/>
  <c r="Z105" i="2"/>
  <c r="Z134" i="2" s="1"/>
  <c r="Z123" i="2"/>
  <c r="Z152" i="2" s="1"/>
  <c r="Z120" i="2"/>
  <c r="Z149" i="2" s="1"/>
  <c r="Z104" i="2"/>
  <c r="Z133" i="2" s="1"/>
  <c r="Z114" i="2"/>
  <c r="Z143" i="2" s="1"/>
  <c r="Z118" i="2"/>
  <c r="Z147" i="2" s="1"/>
  <c r="Z102" i="2"/>
  <c r="Z131" i="2" s="1"/>
  <c r="Z117" i="2"/>
  <c r="Z146" i="2" s="1"/>
  <c r="Z101" i="2"/>
  <c r="Z130" i="2" s="1"/>
  <c r="Z111" i="2"/>
  <c r="Z140" i="2" s="1"/>
  <c r="Z116" i="2"/>
  <c r="Z145" i="2" s="1"/>
  <c r="Z100" i="2"/>
  <c r="Z129" i="2" s="1"/>
  <c r="Z119" i="2"/>
  <c r="Z148" i="2" s="1"/>
  <c r="Z98" i="2"/>
  <c r="Z127" i="2" s="1"/>
  <c r="Z115" i="2"/>
  <c r="Z144" i="2" s="1"/>
  <c r="Z113" i="2"/>
  <c r="Z142" i="2" s="1"/>
  <c r="Z97" i="2"/>
  <c r="Z126" i="2" s="1"/>
  <c r="Z99" i="2"/>
  <c r="Z128" i="2" s="1"/>
  <c r="Z112" i="2"/>
  <c r="Z141" i="2" s="1"/>
  <c r="Z35" i="2"/>
  <c r="Z72" i="2" s="1"/>
  <c r="Z34" i="2"/>
  <c r="Y74" i="2"/>
  <c r="W112" i="2"/>
  <c r="W141" i="2" s="1"/>
  <c r="W70" i="2"/>
  <c r="W68" i="2"/>
  <c r="Y75" i="2"/>
  <c r="Y73" i="2"/>
  <c r="Y33" i="2"/>
  <c r="Y70" i="2" s="1"/>
  <c r="Y69" i="2"/>
  <c r="X68" i="2"/>
  <c r="Y68" i="2"/>
  <c r="Y35" i="2"/>
  <c r="Y72" i="2" s="1"/>
  <c r="W69" i="2"/>
  <c r="X33" i="2"/>
  <c r="X70" i="2" s="1"/>
  <c r="X69" i="2"/>
  <c r="X124" i="2"/>
  <c r="X153" i="2" s="1"/>
  <c r="X73" i="2"/>
  <c r="X74" i="2"/>
  <c r="X75" i="2"/>
  <c r="W35" i="2"/>
  <c r="W72" i="2" s="1"/>
  <c r="W73" i="2"/>
  <c r="W74" i="2"/>
  <c r="W75" i="2"/>
  <c r="W34" i="2"/>
  <c r="T31" i="2"/>
  <c r="T32" i="2"/>
  <c r="T36" i="2"/>
  <c r="T37" i="2"/>
  <c r="Z4" i="19" l="1"/>
  <c r="Z22" i="23" s="1"/>
  <c r="Z16" i="19"/>
  <c r="Z11" i="23" s="1"/>
  <c r="Z28" i="19"/>
  <c r="Z10" i="23" s="1"/>
  <c r="Z8" i="19"/>
  <c r="Z8" i="23" s="1"/>
  <c r="Z24" i="19"/>
  <c r="Z27" i="23" s="1"/>
  <c r="Y29" i="19"/>
  <c r="Y19" i="23" s="1"/>
  <c r="Z18" i="19"/>
  <c r="Z20" i="23" s="1"/>
  <c r="Z5" i="19"/>
  <c r="Z12" i="23" s="1"/>
  <c r="Z22" i="19"/>
  <c r="Z29" i="23" s="1"/>
  <c r="Z9" i="19"/>
  <c r="Z25" i="23" s="1"/>
  <c r="Z26" i="19"/>
  <c r="Z6" i="23" s="1"/>
  <c r="Z29" i="19"/>
  <c r="Z19" i="23" s="1"/>
  <c r="Z12" i="19"/>
  <c r="Z14" i="23" s="1"/>
  <c r="Z3" i="19"/>
  <c r="Z9" i="23" s="1"/>
  <c r="Z23" i="19"/>
  <c r="Z23" i="23" s="1"/>
  <c r="Z27" i="19"/>
  <c r="Z7" i="23" s="1"/>
  <c r="Z2" i="19"/>
  <c r="Z17" i="23" s="1"/>
  <c r="Z6" i="19"/>
  <c r="Z13" i="23" s="1"/>
  <c r="Z19" i="19"/>
  <c r="Z4" i="23" s="1"/>
  <c r="Z10" i="19"/>
  <c r="Z3" i="23" s="1"/>
  <c r="Z13" i="19"/>
  <c r="Z16" i="23" s="1"/>
  <c r="Z15" i="19"/>
  <c r="Z21" i="23" s="1"/>
  <c r="X17" i="19"/>
  <c r="X24" i="23" s="1"/>
  <c r="Z17" i="19"/>
  <c r="Z24" i="23" s="1"/>
  <c r="Z20" i="19"/>
  <c r="Z18" i="23" s="1"/>
  <c r="Z21" i="19"/>
  <c r="Z5" i="23" s="1"/>
  <c r="Z7" i="19"/>
  <c r="Z26" i="23" s="1"/>
  <c r="Z25" i="19"/>
  <c r="Z28" i="23" s="1"/>
  <c r="Z11" i="19"/>
  <c r="Z15" i="23" s="1"/>
  <c r="Z14" i="19"/>
  <c r="Z30" i="23" s="1"/>
  <c r="W102" i="2"/>
  <c r="W131" i="2" s="1"/>
  <c r="W100" i="2"/>
  <c r="W129" i="2" s="1"/>
  <c r="W118" i="2"/>
  <c r="W147" i="2" s="1"/>
  <c r="W116" i="2"/>
  <c r="W145" i="2" s="1"/>
  <c r="W107" i="2"/>
  <c r="W136" i="2" s="1"/>
  <c r="W105" i="2"/>
  <c r="W134" i="2" s="1"/>
  <c r="W123" i="2"/>
  <c r="W152" i="2" s="1"/>
  <c r="Z170" i="2"/>
  <c r="Z173" i="2"/>
  <c r="Z174" i="2"/>
  <c r="Z160" i="2"/>
  <c r="Z178" i="2"/>
  <c r="Z164" i="2"/>
  <c r="Z167" i="2"/>
  <c r="W113" i="2"/>
  <c r="W142" i="2" s="1"/>
  <c r="W106" i="2"/>
  <c r="W135" i="2" s="1"/>
  <c r="W122" i="2"/>
  <c r="W151" i="2" s="1"/>
  <c r="W111" i="2"/>
  <c r="W140" i="2" s="1"/>
  <c r="W101" i="2"/>
  <c r="W130" i="2" s="1"/>
  <c r="W104" i="2"/>
  <c r="W133" i="2" s="1"/>
  <c r="W120" i="2"/>
  <c r="W149" i="2" s="1"/>
  <c r="Z157" i="2"/>
  <c r="Z156" i="2"/>
  <c r="Z169" i="2"/>
  <c r="Z176" i="2"/>
  <c r="Z181" i="2"/>
  <c r="Z180" i="2"/>
  <c r="Z161" i="2"/>
  <c r="W121" i="2"/>
  <c r="W150" i="2" s="1"/>
  <c r="W99" i="2"/>
  <c r="W128" i="2" s="1"/>
  <c r="W115" i="2"/>
  <c r="W144" i="2" s="1"/>
  <c r="W109" i="2"/>
  <c r="W138" i="2" s="1"/>
  <c r="W108" i="2"/>
  <c r="W137" i="2" s="1"/>
  <c r="W124" i="2"/>
  <c r="W153" i="2" s="1"/>
  <c r="Z44" i="2"/>
  <c r="Z81" i="2" s="1"/>
  <c r="Z63" i="2"/>
  <c r="Z42" i="2"/>
  <c r="Z79" i="2" s="1"/>
  <c r="Z60" i="2"/>
  <c r="Z50" i="2"/>
  <c r="Z87" i="2" s="1"/>
  <c r="Z71" i="2"/>
  <c r="Z47" i="2"/>
  <c r="Z84" i="2" s="1"/>
  <c r="Z59" i="2"/>
  <c r="Z46" i="2"/>
  <c r="Z83" i="2" s="1"/>
  <c r="Z49" i="2"/>
  <c r="Z86" i="2" s="1"/>
  <c r="Z61" i="2"/>
  <c r="Z52" i="2"/>
  <c r="Z89" i="2" s="1"/>
  <c r="Z58" i="2"/>
  <c r="Z95" i="2" s="1"/>
  <c r="Z64" i="2"/>
  <c r="Z51" i="2"/>
  <c r="Z88" i="2" s="1"/>
  <c r="Z43" i="2"/>
  <c r="Z80" i="2" s="1"/>
  <c r="Z65" i="2"/>
  <c r="Z56" i="2"/>
  <c r="Z93" i="2" s="1"/>
  <c r="Z45" i="2"/>
  <c r="Z82" i="2" s="1"/>
  <c r="Z57" i="2"/>
  <c r="Z94" i="2" s="1"/>
  <c r="Z48" i="2"/>
  <c r="Z85" i="2" s="1"/>
  <c r="Z54" i="2"/>
  <c r="Z91" i="2" s="1"/>
  <c r="Z62" i="2"/>
  <c r="Z53" i="2"/>
  <c r="Z90" i="2" s="1"/>
  <c r="Z40" i="2"/>
  <c r="Z77" i="2" s="1"/>
  <c r="Z55" i="2"/>
  <c r="Z92" i="2" s="1"/>
  <c r="Z41" i="2"/>
  <c r="Z78" i="2" s="1"/>
  <c r="Z39" i="2"/>
  <c r="Z76" i="2" s="1"/>
  <c r="Z66" i="2"/>
  <c r="Z155" i="2"/>
  <c r="Z177" i="2"/>
  <c r="Z159" i="2"/>
  <c r="Z172" i="2"/>
  <c r="Z163" i="2"/>
  <c r="Z166" i="2"/>
  <c r="Z168" i="2"/>
  <c r="W110" i="2"/>
  <c r="W139" i="2" s="1"/>
  <c r="W97" i="2"/>
  <c r="W126" i="2" s="1"/>
  <c r="W98" i="2"/>
  <c r="W127" i="2" s="1"/>
  <c r="W114" i="2"/>
  <c r="W143" i="2" s="1"/>
  <c r="W103" i="2"/>
  <c r="W132" i="2" s="1"/>
  <c r="W119" i="2"/>
  <c r="W148" i="2" s="1"/>
  <c r="W117" i="2"/>
  <c r="W146" i="2" s="1"/>
  <c r="Z171" i="2"/>
  <c r="Z158" i="2"/>
  <c r="Z175" i="2"/>
  <c r="Z162" i="2"/>
  <c r="Z179" i="2"/>
  <c r="Z182" i="2"/>
  <c r="Z165" i="2"/>
  <c r="X99" i="2"/>
  <c r="X128" i="2" s="1"/>
  <c r="Y34" i="2"/>
  <c r="Y53" i="2" s="1"/>
  <c r="Y90" i="2" s="1"/>
  <c r="X103" i="2"/>
  <c r="X132" i="2" s="1"/>
  <c r="X35" i="2"/>
  <c r="X72" i="2" s="1"/>
  <c r="X34" i="2"/>
  <c r="X71" i="2" s="1"/>
  <c r="X117" i="2"/>
  <c r="X146" i="2" s="1"/>
  <c r="X113" i="2"/>
  <c r="X142" i="2" s="1"/>
  <c r="X115" i="2"/>
  <c r="X144" i="2" s="1"/>
  <c r="X98" i="2"/>
  <c r="X127" i="2" s="1"/>
  <c r="X123" i="2"/>
  <c r="X152" i="2" s="1"/>
  <c r="X97" i="2"/>
  <c r="X126" i="2" s="1"/>
  <c r="X102" i="2"/>
  <c r="X131" i="2" s="1"/>
  <c r="X105" i="2"/>
  <c r="X134" i="2" s="1"/>
  <c r="X106" i="2"/>
  <c r="X135" i="2" s="1"/>
  <c r="X121" i="2"/>
  <c r="X150" i="2" s="1"/>
  <c r="X100" i="2"/>
  <c r="X129" i="2" s="1"/>
  <c r="X110" i="2"/>
  <c r="X139" i="2" s="1"/>
  <c r="X104" i="2"/>
  <c r="X133" i="2" s="1"/>
  <c r="X114" i="2"/>
  <c r="X143" i="2" s="1"/>
  <c r="X108" i="2"/>
  <c r="X137" i="2" s="1"/>
  <c r="X107" i="2"/>
  <c r="X136" i="2" s="1"/>
  <c r="X111" i="2"/>
  <c r="X140" i="2" s="1"/>
  <c r="X119" i="2"/>
  <c r="X148" i="2" s="1"/>
  <c r="X118" i="2"/>
  <c r="X147" i="2" s="1"/>
  <c r="X112" i="2"/>
  <c r="X141" i="2" s="1"/>
  <c r="X122" i="2"/>
  <c r="X151" i="2" s="1"/>
  <c r="X116" i="2"/>
  <c r="X145" i="2" s="1"/>
  <c r="Y101" i="2"/>
  <c r="Y130" i="2" s="1"/>
  <c r="Y98" i="2"/>
  <c r="Y127" i="2" s="1"/>
  <c r="Y105" i="2"/>
  <c r="Y134" i="2" s="1"/>
  <c r="Y113" i="2"/>
  <c r="Y142" i="2" s="1"/>
  <c r="Y110" i="2"/>
  <c r="Y139" i="2" s="1"/>
  <c r="Y102" i="2"/>
  <c r="Y131" i="2" s="1"/>
  <c r="Y109" i="2"/>
  <c r="Y138" i="2" s="1"/>
  <c r="Y106" i="2"/>
  <c r="Y135" i="2" s="1"/>
  <c r="Y123" i="2"/>
  <c r="Y152" i="2" s="1"/>
  <c r="Y114" i="2"/>
  <c r="Y143" i="2" s="1"/>
  <c r="Y117" i="2"/>
  <c r="Y146" i="2" s="1"/>
  <c r="Y108" i="2"/>
  <c r="Y137" i="2" s="1"/>
  <c r="Y115" i="2"/>
  <c r="Y144" i="2" s="1"/>
  <c r="Y112" i="2"/>
  <c r="Y141" i="2" s="1"/>
  <c r="Y119" i="2"/>
  <c r="Y148" i="2" s="1"/>
  <c r="Y118" i="2"/>
  <c r="Y147" i="2" s="1"/>
  <c r="Y122" i="2"/>
  <c r="Y151" i="2" s="1"/>
  <c r="Y121" i="2"/>
  <c r="Y150" i="2" s="1"/>
  <c r="Y103" i="2"/>
  <c r="Y132" i="2" s="1"/>
  <c r="Y116" i="2"/>
  <c r="Y145" i="2" s="1"/>
  <c r="Y97" i="2"/>
  <c r="Y126" i="2" s="1"/>
  <c r="Y100" i="2"/>
  <c r="Y129" i="2" s="1"/>
  <c r="Y99" i="2"/>
  <c r="Y128" i="2" s="1"/>
  <c r="Y104" i="2"/>
  <c r="Y133" i="2" s="1"/>
  <c r="Y111" i="2"/>
  <c r="Y140" i="2" s="1"/>
  <c r="Y120" i="2"/>
  <c r="Y149" i="2" s="1"/>
  <c r="Y107" i="2"/>
  <c r="Y136" i="2" s="1"/>
  <c r="Y124" i="2"/>
  <c r="Y153" i="2" s="1"/>
  <c r="X101" i="2"/>
  <c r="X130" i="2" s="1"/>
  <c r="X120" i="2"/>
  <c r="X149" i="2" s="1"/>
  <c r="T74" i="2"/>
  <c r="X109" i="2"/>
  <c r="X138" i="2" s="1"/>
  <c r="X182" i="2"/>
  <c r="W170" i="2"/>
  <c r="W163" i="2"/>
  <c r="W160" i="2"/>
  <c r="W165" i="2"/>
  <c r="W158" i="2"/>
  <c r="W63" i="2"/>
  <c r="W59" i="2"/>
  <c r="W55" i="2"/>
  <c r="W92" i="2" s="1"/>
  <c r="W51" i="2"/>
  <c r="W88" i="2" s="1"/>
  <c r="W47" i="2"/>
  <c r="W84" i="2" s="1"/>
  <c r="W43" i="2"/>
  <c r="W80" i="2" s="1"/>
  <c r="W39" i="2"/>
  <c r="W76" i="2" s="1"/>
  <c r="W60" i="2"/>
  <c r="W56" i="2"/>
  <c r="W93" i="2" s="1"/>
  <c r="W48" i="2"/>
  <c r="W85" i="2" s="1"/>
  <c r="W40" i="2"/>
  <c r="W77" i="2" s="1"/>
  <c r="W71" i="2"/>
  <c r="W66" i="2"/>
  <c r="W62" i="2"/>
  <c r="W58" i="2"/>
  <c r="W95" i="2" s="1"/>
  <c r="W54" i="2"/>
  <c r="W91" i="2" s="1"/>
  <c r="W50" i="2"/>
  <c r="W87" i="2" s="1"/>
  <c r="W46" i="2"/>
  <c r="W83" i="2" s="1"/>
  <c r="W42" i="2"/>
  <c r="W79" i="2" s="1"/>
  <c r="W65" i="2"/>
  <c r="W61" i="2"/>
  <c r="W57" i="2"/>
  <c r="W94" i="2" s="1"/>
  <c r="W53" i="2"/>
  <c r="W90" i="2" s="1"/>
  <c r="W49" i="2"/>
  <c r="W86" i="2" s="1"/>
  <c r="W45" i="2"/>
  <c r="W82" i="2" s="1"/>
  <c r="W41" i="2"/>
  <c r="W78" i="2" s="1"/>
  <c r="W64" i="2"/>
  <c r="W52" i="2"/>
  <c r="W89" i="2" s="1"/>
  <c r="W44" i="2"/>
  <c r="W81" i="2" s="1"/>
  <c r="W169" i="2"/>
  <c r="T96" i="2"/>
  <c r="T121" i="2" s="1"/>
  <c r="T150" i="2" s="1"/>
  <c r="T69" i="2"/>
  <c r="T33" i="2"/>
  <c r="T70" i="2" s="1"/>
  <c r="T75" i="2"/>
  <c r="T73" i="2"/>
  <c r="T68" i="2"/>
  <c r="C31" i="2"/>
  <c r="C32" i="2"/>
  <c r="C33" i="2" s="1"/>
  <c r="C36" i="2"/>
  <c r="C37" i="2"/>
  <c r="AA16" i="19" l="1"/>
  <c r="AA11" i="23" s="1"/>
  <c r="AA29" i="19"/>
  <c r="AA19" i="23" s="1"/>
  <c r="AA23" i="19"/>
  <c r="AA23" i="23" s="1"/>
  <c r="AA13" i="19"/>
  <c r="AA16" i="23" s="1"/>
  <c r="AA11" i="19"/>
  <c r="AA15" i="23" s="1"/>
  <c r="AA18" i="19"/>
  <c r="AA20" i="23" s="1"/>
  <c r="AA27" i="19"/>
  <c r="AA7" i="23" s="1"/>
  <c r="AA28" i="19"/>
  <c r="AA10" i="23" s="1"/>
  <c r="AA6" i="19"/>
  <c r="AA13" i="23" s="1"/>
  <c r="X2" i="19"/>
  <c r="X17" i="23" s="1"/>
  <c r="AA9" i="19"/>
  <c r="AA25" i="23" s="1"/>
  <c r="AA12" i="19"/>
  <c r="AA14" i="23" s="1"/>
  <c r="AA4" i="19"/>
  <c r="AA22" i="23" s="1"/>
  <c r="AA8" i="19"/>
  <c r="AA8" i="23" s="1"/>
  <c r="AA24" i="19"/>
  <c r="AA27" i="23" s="1"/>
  <c r="AA22" i="19"/>
  <c r="AA29" i="23" s="1"/>
  <c r="AA14" i="19"/>
  <c r="AA30" i="23" s="1"/>
  <c r="AA10" i="19"/>
  <c r="AA3" i="23" s="1"/>
  <c r="X16" i="19"/>
  <c r="X11" i="23" s="1"/>
  <c r="X10" i="19"/>
  <c r="X3" i="23" s="1"/>
  <c r="X5" i="19"/>
  <c r="X12" i="23" s="1"/>
  <c r="AA2" i="19"/>
  <c r="AA17" i="23" s="1"/>
  <c r="AA20" i="19"/>
  <c r="AA18" i="23" s="1"/>
  <c r="AA15" i="19"/>
  <c r="AA21" i="23" s="1"/>
  <c r="X24" i="19"/>
  <c r="X27" i="23" s="1"/>
  <c r="AA21" i="19"/>
  <c r="AA5" i="23" s="1"/>
  <c r="U26" i="19"/>
  <c r="V6" i="23" s="1"/>
  <c r="W155" i="2"/>
  <c r="AA25" i="19"/>
  <c r="AA28" i="23" s="1"/>
  <c r="AA5" i="19"/>
  <c r="AA12" i="23" s="1"/>
  <c r="AA26" i="19"/>
  <c r="AA6" i="23" s="1"/>
  <c r="AA17" i="19"/>
  <c r="AA24" i="23" s="1"/>
  <c r="AA19" i="19"/>
  <c r="AA4" i="23" s="1"/>
  <c r="AA7" i="19"/>
  <c r="AA26" i="23" s="1"/>
  <c r="AA3" i="19"/>
  <c r="AA9" i="23" s="1"/>
  <c r="X12" i="19"/>
  <c r="X14" i="23" s="1"/>
  <c r="X7" i="19"/>
  <c r="X26" i="23" s="1"/>
  <c r="Y56" i="2"/>
  <c r="Y93" i="2" s="1"/>
  <c r="W177" i="2"/>
  <c r="X174" i="2"/>
  <c r="Y21" i="19"/>
  <c r="Y5" i="23" s="1"/>
  <c r="X177" i="2"/>
  <c r="Y24" i="19"/>
  <c r="Y27" i="23" s="1"/>
  <c r="X172" i="2"/>
  <c r="Y19" i="19"/>
  <c r="Y4" i="23" s="1"/>
  <c r="X179" i="2"/>
  <c r="Y26" i="19"/>
  <c r="Y6" i="23" s="1"/>
  <c r="X155" i="2"/>
  <c r="Y2" i="19"/>
  <c r="Y17" i="23" s="1"/>
  <c r="Y20" i="19"/>
  <c r="Y18" i="23" s="1"/>
  <c r="X180" i="2"/>
  <c r="Y27" i="19"/>
  <c r="Y7" i="23" s="1"/>
  <c r="Y16" i="19"/>
  <c r="Y11" i="23" s="1"/>
  <c r="Y9" i="19"/>
  <c r="Y25" i="23" s="1"/>
  <c r="X164" i="2"/>
  <c r="Y11" i="19"/>
  <c r="Y15" i="23" s="1"/>
  <c r="Y28" i="19"/>
  <c r="Y10" i="23" s="1"/>
  <c r="X171" i="2"/>
  <c r="Y18" i="19"/>
  <c r="Y20" i="23" s="1"/>
  <c r="Y8" i="19"/>
  <c r="Y8" i="23" s="1"/>
  <c r="X19" i="19"/>
  <c r="X4" i="23" s="1"/>
  <c r="X13" i="19"/>
  <c r="X16" i="23" s="1"/>
  <c r="X26" i="19"/>
  <c r="X6" i="23" s="1"/>
  <c r="W162" i="2"/>
  <c r="X9" i="19"/>
  <c r="X25" i="23" s="1"/>
  <c r="X11" i="19"/>
  <c r="X15" i="23" s="1"/>
  <c r="X28" i="19"/>
  <c r="X10" i="23" s="1"/>
  <c r="W176" i="2"/>
  <c r="X23" i="19"/>
  <c r="X23" i="23" s="1"/>
  <c r="Y25" i="19"/>
  <c r="Y28" i="23" s="1"/>
  <c r="Y17" i="19"/>
  <c r="Y24" i="23" s="1"/>
  <c r="Y12" i="19"/>
  <c r="Y14" i="23" s="1"/>
  <c r="Y15" i="19"/>
  <c r="Y21" i="23" s="1"/>
  <c r="X163" i="2"/>
  <c r="Y10" i="19"/>
  <c r="Y3" i="23" s="1"/>
  <c r="X156" i="2"/>
  <c r="Y3" i="19"/>
  <c r="Y9" i="23" s="1"/>
  <c r="Y22" i="19"/>
  <c r="Y29" i="23" s="1"/>
  <c r="X22" i="19"/>
  <c r="X29" i="23" s="1"/>
  <c r="X3" i="19"/>
  <c r="X9" i="23" s="1"/>
  <c r="X14" i="19"/>
  <c r="X30" i="23" s="1"/>
  <c r="X6" i="19"/>
  <c r="X13" i="23" s="1"/>
  <c r="X18" i="19"/>
  <c r="X20" i="23" s="1"/>
  <c r="X167" i="2"/>
  <c r="Y14" i="19"/>
  <c r="Y30" i="23" s="1"/>
  <c r="X159" i="2"/>
  <c r="Y6" i="19"/>
  <c r="Y13" i="23" s="1"/>
  <c r="X176" i="2"/>
  <c r="Y23" i="19"/>
  <c r="Y23" i="23" s="1"/>
  <c r="X166" i="2"/>
  <c r="Y13" i="19"/>
  <c r="Y16" i="23" s="1"/>
  <c r="Y5" i="19"/>
  <c r="Y12" i="23" s="1"/>
  <c r="X160" i="2"/>
  <c r="Y7" i="19"/>
  <c r="Y26" i="23" s="1"/>
  <c r="X157" i="2"/>
  <c r="Y4" i="19"/>
  <c r="Y22" i="23" s="1"/>
  <c r="W173" i="2"/>
  <c r="X20" i="19"/>
  <c r="X18" i="23" s="1"/>
  <c r="W161" i="2"/>
  <c r="X8" i="19"/>
  <c r="X8" i="23" s="1"/>
  <c r="W168" i="2"/>
  <c r="X15" i="19"/>
  <c r="X21" i="23" s="1"/>
  <c r="X29" i="19"/>
  <c r="X19" i="23" s="1"/>
  <c r="W157" i="2"/>
  <c r="X4" i="19"/>
  <c r="X22" i="23" s="1"/>
  <c r="X25" i="19"/>
  <c r="X28" i="23" s="1"/>
  <c r="W180" i="2"/>
  <c r="X27" i="19"/>
  <c r="X7" i="23" s="1"/>
  <c r="X21" i="19"/>
  <c r="X5" i="23" s="1"/>
  <c r="W166" i="2"/>
  <c r="Y42" i="2"/>
  <c r="Y79" i="2" s="1"/>
  <c r="W178" i="2"/>
  <c r="Y45" i="2"/>
  <c r="Y82" i="2" s="1"/>
  <c r="Y66" i="2"/>
  <c r="W164" i="2"/>
  <c r="W179" i="2"/>
  <c r="Y57" i="2"/>
  <c r="Y94" i="2" s="1"/>
  <c r="Y51" i="2"/>
  <c r="Y88" i="2" s="1"/>
  <c r="Y58" i="2"/>
  <c r="Y95" i="2" s="1"/>
  <c r="Y44" i="2"/>
  <c r="Y81" i="2" s="1"/>
  <c r="W181" i="2"/>
  <c r="X175" i="2"/>
  <c r="W171" i="2"/>
  <c r="W182" i="2"/>
  <c r="W156" i="2"/>
  <c r="W174" i="2"/>
  <c r="W175" i="2"/>
  <c r="W159" i="2"/>
  <c r="W167" i="2"/>
  <c r="X161" i="2"/>
  <c r="Y65" i="2"/>
  <c r="Y59" i="2"/>
  <c r="Y47" i="2"/>
  <c r="Y84" i="2" s="1"/>
  <c r="X40" i="2"/>
  <c r="X77" i="2" s="1"/>
  <c r="X47" i="2"/>
  <c r="X84" i="2" s="1"/>
  <c r="X56" i="2"/>
  <c r="X93" i="2" s="1"/>
  <c r="X63" i="2"/>
  <c r="Y41" i="2"/>
  <c r="Y78" i="2" s="1"/>
  <c r="Y39" i="2"/>
  <c r="Y76" i="2" s="1"/>
  <c r="X61" i="2"/>
  <c r="Y71" i="2"/>
  <c r="Y48" i="2"/>
  <c r="Y85" i="2" s="1"/>
  <c r="X50" i="2"/>
  <c r="X87" i="2" s="1"/>
  <c r="X66" i="2"/>
  <c r="X173" i="2"/>
  <c r="Y62" i="2"/>
  <c r="Y46" i="2"/>
  <c r="Y83" i="2" s="1"/>
  <c r="Y55" i="2"/>
  <c r="Y92" i="2" s="1"/>
  <c r="Y52" i="2"/>
  <c r="Y89" i="2" s="1"/>
  <c r="Y50" i="2"/>
  <c r="Y87" i="2" s="1"/>
  <c r="Y40" i="2"/>
  <c r="Y77" i="2" s="1"/>
  <c r="Y64" i="2"/>
  <c r="X45" i="2"/>
  <c r="X82" i="2" s="1"/>
  <c r="X170" i="2"/>
  <c r="X168" i="2"/>
  <c r="Y49" i="2"/>
  <c r="Y86" i="2" s="1"/>
  <c r="Y54" i="2"/>
  <c r="Y91" i="2" s="1"/>
  <c r="Y60" i="2"/>
  <c r="Y61" i="2"/>
  <c r="Y63" i="2"/>
  <c r="Y43" i="2"/>
  <c r="Y80" i="2" s="1"/>
  <c r="W172" i="2"/>
  <c r="X158" i="2"/>
  <c r="X162" i="2"/>
  <c r="T113" i="2"/>
  <c r="T142" i="2" s="1"/>
  <c r="T99" i="2"/>
  <c r="T128" i="2" s="1"/>
  <c r="T179" i="2"/>
  <c r="T117" i="2"/>
  <c r="T146" i="2" s="1"/>
  <c r="T116" i="2"/>
  <c r="T145" i="2" s="1"/>
  <c r="T108" i="2"/>
  <c r="T137" i="2" s="1"/>
  <c r="T100" i="2"/>
  <c r="T129" i="2" s="1"/>
  <c r="X181" i="2"/>
  <c r="X165" i="2"/>
  <c r="X44" i="2"/>
  <c r="X81" i="2" s="1"/>
  <c r="X60" i="2"/>
  <c r="X49" i="2"/>
  <c r="X86" i="2" s="1"/>
  <c r="X65" i="2"/>
  <c r="X54" i="2"/>
  <c r="X91" i="2" s="1"/>
  <c r="X51" i="2"/>
  <c r="X88" i="2" s="1"/>
  <c r="X48" i="2"/>
  <c r="X85" i="2" s="1"/>
  <c r="X53" i="2"/>
  <c r="X90" i="2" s="1"/>
  <c r="X42" i="2"/>
  <c r="X79" i="2" s="1"/>
  <c r="X58" i="2"/>
  <c r="X95" i="2" s="1"/>
  <c r="X55" i="2"/>
  <c r="X92" i="2" s="1"/>
  <c r="X169" i="2"/>
  <c r="X52" i="2"/>
  <c r="X89" i="2" s="1"/>
  <c r="X41" i="2"/>
  <c r="X78" i="2" s="1"/>
  <c r="X57" i="2"/>
  <c r="X94" i="2" s="1"/>
  <c r="X46" i="2"/>
  <c r="X83" i="2" s="1"/>
  <c r="X62" i="2"/>
  <c r="X43" i="2"/>
  <c r="X80" i="2" s="1"/>
  <c r="X59" i="2"/>
  <c r="X64" i="2"/>
  <c r="X39" i="2"/>
  <c r="X76" i="2" s="1"/>
  <c r="T124" i="2"/>
  <c r="T153" i="2" s="1"/>
  <c r="Y174" i="2"/>
  <c r="Y163" i="2"/>
  <c r="Y180" i="2"/>
  <c r="Y159" i="2"/>
  <c r="T98" i="2"/>
  <c r="T127" i="2" s="1"/>
  <c r="Y176" i="2"/>
  <c r="T111" i="2"/>
  <c r="T140" i="2" s="1"/>
  <c r="Y173" i="2"/>
  <c r="T110" i="2"/>
  <c r="T139" i="2" s="1"/>
  <c r="X178" i="2"/>
  <c r="Y182" i="2"/>
  <c r="Y166" i="2"/>
  <c r="Y161" i="2"/>
  <c r="Y156" i="2"/>
  <c r="Y177" i="2"/>
  <c r="Y165" i="2"/>
  <c r="Y175" i="2"/>
  <c r="T106" i="2"/>
  <c r="T135" i="2" s="1"/>
  <c r="T107" i="2"/>
  <c r="T136" i="2" s="1"/>
  <c r="T105" i="2"/>
  <c r="T134" i="2" s="1"/>
  <c r="T122" i="2"/>
  <c r="T151" i="2" s="1"/>
  <c r="Y178" i="2"/>
  <c r="Y172" i="2"/>
  <c r="T104" i="2"/>
  <c r="T133" i="2" s="1"/>
  <c r="T102" i="2"/>
  <c r="T131" i="2" s="1"/>
  <c r="Y169" i="2"/>
  <c r="Y181" i="2"/>
  <c r="Y179" i="2"/>
  <c r="T114" i="2"/>
  <c r="T143" i="2" s="1"/>
  <c r="T115" i="2"/>
  <c r="T144" i="2" s="1"/>
  <c r="T101" i="2"/>
  <c r="T130" i="2" s="1"/>
  <c r="T97" i="2"/>
  <c r="T126" i="2" s="1"/>
  <c r="Y162" i="2"/>
  <c r="Y164" i="2"/>
  <c r="Y171" i="2"/>
  <c r="T123" i="2"/>
  <c r="T152" i="2" s="1"/>
  <c r="T112" i="2"/>
  <c r="T141" i="2" s="1"/>
  <c r="Y170" i="2"/>
  <c r="T119" i="2"/>
  <c r="T148" i="2" s="1"/>
  <c r="T103" i="2"/>
  <c r="T132" i="2" s="1"/>
  <c r="T120" i="2"/>
  <c r="T149" i="2" s="1"/>
  <c r="T109" i="2"/>
  <c r="T138" i="2" s="1"/>
  <c r="Y157" i="2"/>
  <c r="Y167" i="2"/>
  <c r="C74" i="2"/>
  <c r="T118" i="2"/>
  <c r="T147" i="2" s="1"/>
  <c r="Y158" i="2"/>
  <c r="Y160" i="2"/>
  <c r="Y155" i="2"/>
  <c r="Y168" i="2"/>
  <c r="C35" i="2"/>
  <c r="C34" i="2"/>
  <c r="C69" i="2"/>
  <c r="C73" i="2"/>
  <c r="T34" i="2"/>
  <c r="T35" i="2"/>
  <c r="T72" i="2" s="1"/>
  <c r="C96" i="2"/>
  <c r="C68" i="2"/>
  <c r="C75" i="2"/>
  <c r="C71" i="2"/>
  <c r="C70" i="2"/>
  <c r="S31" i="2"/>
  <c r="S32" i="2"/>
  <c r="S33" i="2" s="1"/>
  <c r="S36" i="2"/>
  <c r="S37" i="2"/>
  <c r="U7" i="19" l="1"/>
  <c r="V26" i="23" s="1"/>
  <c r="U9" i="19"/>
  <c r="V25" i="23" s="1"/>
  <c r="U17" i="19"/>
  <c r="V24" i="23" s="1"/>
  <c r="U27" i="19"/>
  <c r="V7" i="23" s="1"/>
  <c r="U3" i="19"/>
  <c r="V9" i="23" s="1"/>
  <c r="U22" i="19"/>
  <c r="V29" i="23" s="1"/>
  <c r="U8" i="19"/>
  <c r="V8" i="23" s="1"/>
  <c r="U2" i="19"/>
  <c r="V17" i="23" s="1"/>
  <c r="U29" i="19"/>
  <c r="V19" i="23" s="1"/>
  <c r="U5" i="19"/>
  <c r="V12" i="23" s="1"/>
  <c r="U24" i="19"/>
  <c r="V27" i="23" s="1"/>
  <c r="U6" i="19"/>
  <c r="V13" i="23" s="1"/>
  <c r="U12" i="19"/>
  <c r="V14" i="23" s="1"/>
  <c r="U16" i="19"/>
  <c r="V11" i="23" s="1"/>
  <c r="U13" i="19"/>
  <c r="V16" i="23" s="1"/>
  <c r="U4" i="19"/>
  <c r="V22" i="23" s="1"/>
  <c r="U25" i="19"/>
  <c r="V28" i="23" s="1"/>
  <c r="U19" i="19"/>
  <c r="V4" i="23" s="1"/>
  <c r="U15" i="19"/>
  <c r="V21" i="23" s="1"/>
  <c r="U28" i="19"/>
  <c r="V10" i="23" s="1"/>
  <c r="U10" i="19"/>
  <c r="V3" i="23" s="1"/>
  <c r="U23" i="19"/>
  <c r="V23" i="23" s="1"/>
  <c r="U14" i="19"/>
  <c r="V30" i="23" s="1"/>
  <c r="U20" i="19"/>
  <c r="V18" i="23" s="1"/>
  <c r="U11" i="19"/>
  <c r="V15" i="23" s="1"/>
  <c r="U21" i="19"/>
  <c r="V5" i="23" s="1"/>
  <c r="U18" i="19"/>
  <c r="V20" i="23" s="1"/>
  <c r="AC12" i="19"/>
  <c r="W14" i="23" s="1"/>
  <c r="AC2" i="19"/>
  <c r="W17" i="23" s="1"/>
  <c r="AC27" i="19"/>
  <c r="W7" i="23" s="1"/>
  <c r="AC10" i="19"/>
  <c r="W3" i="23" s="1"/>
  <c r="AC9" i="19"/>
  <c r="W25" i="23" s="1"/>
  <c r="AC20" i="19"/>
  <c r="W18" i="23" s="1"/>
  <c r="AC5" i="19"/>
  <c r="W12" i="23" s="1"/>
  <c r="AC28" i="19"/>
  <c r="W10" i="23" s="1"/>
  <c r="AC21" i="19"/>
  <c r="W5" i="23" s="1"/>
  <c r="AC25" i="19"/>
  <c r="W28" i="23" s="1"/>
  <c r="AC29" i="19"/>
  <c r="W19" i="23" s="1"/>
  <c r="AC8" i="19"/>
  <c r="W8" i="23" s="1"/>
  <c r="AC7" i="19"/>
  <c r="W26" i="23" s="1"/>
  <c r="AC18" i="19"/>
  <c r="W20" i="23" s="1"/>
  <c r="AC17" i="19"/>
  <c r="W24" i="23" s="1"/>
  <c r="AC11" i="19"/>
  <c r="W15" i="23" s="1"/>
  <c r="AC26" i="19"/>
  <c r="W6" i="23" s="1"/>
  <c r="AC16" i="19"/>
  <c r="W11" i="23" s="1"/>
  <c r="AC24" i="19"/>
  <c r="W27" i="23" s="1"/>
  <c r="AC22" i="19"/>
  <c r="W29" i="23" s="1"/>
  <c r="AC19" i="19"/>
  <c r="W4" i="23" s="1"/>
  <c r="AC14" i="19"/>
  <c r="W30" i="23" s="1"/>
  <c r="AC4" i="19"/>
  <c r="W22" i="23" s="1"/>
  <c r="AC15" i="19"/>
  <c r="W21" i="23" s="1"/>
  <c r="AC23" i="19"/>
  <c r="W23" i="23" s="1"/>
  <c r="AC6" i="19"/>
  <c r="W13" i="23" s="1"/>
  <c r="AC3" i="19"/>
  <c r="W9" i="23" s="1"/>
  <c r="AC13" i="19"/>
  <c r="W16" i="23" s="1"/>
  <c r="C48" i="2"/>
  <c r="C85" i="2" s="1"/>
  <c r="T178" i="2"/>
  <c r="T155" i="2"/>
  <c r="T164" i="2"/>
  <c r="T161" i="2"/>
  <c r="T159" i="2"/>
  <c r="T175" i="2"/>
  <c r="T172" i="2"/>
  <c r="T163" i="2"/>
  <c r="T156" i="2"/>
  <c r="T174" i="2"/>
  <c r="C51" i="2"/>
  <c r="C88" i="2" s="1"/>
  <c r="T169" i="2"/>
  <c r="T158" i="2"/>
  <c r="T157" i="2"/>
  <c r="T176" i="2"/>
  <c r="C54" i="2"/>
  <c r="C91" i="2" s="1"/>
  <c r="T177" i="2"/>
  <c r="T170" i="2"/>
  <c r="T173" i="2"/>
  <c r="T160" i="2"/>
  <c r="T168" i="2"/>
  <c r="C39" i="2"/>
  <c r="C76" i="2" s="1"/>
  <c r="T167" i="2"/>
  <c r="T181" i="2"/>
  <c r="T162" i="2"/>
  <c r="T180" i="2"/>
  <c r="T165" i="2"/>
  <c r="T182" i="2"/>
  <c r="T166" i="2"/>
  <c r="T171" i="2"/>
  <c r="C52" i="2"/>
  <c r="C89" i="2" s="1"/>
  <c r="C42" i="2"/>
  <c r="C79" i="2" s="1"/>
  <c r="C58" i="2"/>
  <c r="C95" i="2" s="1"/>
  <c r="C47" i="2"/>
  <c r="C84" i="2" s="1"/>
  <c r="C41" i="2"/>
  <c r="C78" i="2" s="1"/>
  <c r="C56" i="2"/>
  <c r="C93" i="2" s="1"/>
  <c r="C46" i="2"/>
  <c r="C83" i="2" s="1"/>
  <c r="C62" i="2"/>
  <c r="C43" i="2"/>
  <c r="C80" i="2" s="1"/>
  <c r="C44" i="2"/>
  <c r="C81" i="2" s="1"/>
  <c r="C60" i="2"/>
  <c r="C50" i="2"/>
  <c r="C87" i="2" s="1"/>
  <c r="C66" i="2"/>
  <c r="C64" i="2"/>
  <c r="C40" i="2"/>
  <c r="C77" i="2" s="1"/>
  <c r="C45" i="2"/>
  <c r="C82" i="2" s="1"/>
  <c r="C72" i="2"/>
  <c r="C49" i="2"/>
  <c r="C86" i="2" s="1"/>
  <c r="C57" i="2"/>
  <c r="C94" i="2" s="1"/>
  <c r="C63" i="2"/>
  <c r="C61" i="2"/>
  <c r="C59" i="2"/>
  <c r="C53" i="2"/>
  <c r="C90" i="2" s="1"/>
  <c r="C65" i="2"/>
  <c r="C55" i="2"/>
  <c r="C92" i="2" s="1"/>
  <c r="S35" i="2"/>
  <c r="S68" i="2"/>
  <c r="T54" i="2"/>
  <c r="T91" i="2" s="1"/>
  <c r="T55" i="2"/>
  <c r="T92" i="2" s="1"/>
  <c r="T40" i="2"/>
  <c r="T77" i="2" s="1"/>
  <c r="T53" i="2"/>
  <c r="T90" i="2" s="1"/>
  <c r="T39" i="2"/>
  <c r="T76" i="2" s="1"/>
  <c r="T56" i="2"/>
  <c r="T93" i="2" s="1"/>
  <c r="T59" i="2"/>
  <c r="T50" i="2"/>
  <c r="T87" i="2" s="1"/>
  <c r="T52" i="2"/>
  <c r="T89" i="2" s="1"/>
  <c r="T41" i="2"/>
  <c r="T78" i="2" s="1"/>
  <c r="T57" i="2"/>
  <c r="T94" i="2" s="1"/>
  <c r="T42" i="2"/>
  <c r="T79" i="2" s="1"/>
  <c r="T58" i="2"/>
  <c r="T95" i="2" s="1"/>
  <c r="T43" i="2"/>
  <c r="T80" i="2" s="1"/>
  <c r="T61" i="2"/>
  <c r="T44" i="2"/>
  <c r="T81" i="2" s="1"/>
  <c r="T60" i="2"/>
  <c r="T45" i="2"/>
  <c r="T82" i="2" s="1"/>
  <c r="T66" i="2"/>
  <c r="T46" i="2"/>
  <c r="T83" i="2" s="1"/>
  <c r="T62" i="2"/>
  <c r="T47" i="2"/>
  <c r="T84" i="2" s="1"/>
  <c r="T64" i="2"/>
  <c r="T63" i="2"/>
  <c r="T48" i="2"/>
  <c r="T85" i="2" s="1"/>
  <c r="T71" i="2"/>
  <c r="T49" i="2"/>
  <c r="T86" i="2" s="1"/>
  <c r="T65" i="2"/>
  <c r="T51" i="2"/>
  <c r="T88" i="2" s="1"/>
  <c r="S34" i="2"/>
  <c r="S69" i="2"/>
  <c r="S74" i="2"/>
  <c r="S96" i="2"/>
  <c r="S102" i="2" s="1"/>
  <c r="S131" i="2" s="1"/>
  <c r="S75" i="2"/>
  <c r="C97" i="2"/>
  <c r="C126" i="2" s="1"/>
  <c r="C101" i="2"/>
  <c r="C130" i="2" s="1"/>
  <c r="C105" i="2"/>
  <c r="C134" i="2" s="1"/>
  <c r="C109" i="2"/>
  <c r="C138" i="2" s="1"/>
  <c r="C113" i="2"/>
  <c r="C142" i="2" s="1"/>
  <c r="C117" i="2"/>
  <c r="C146" i="2" s="1"/>
  <c r="C121" i="2"/>
  <c r="C150" i="2" s="1"/>
  <c r="C98" i="2"/>
  <c r="C127" i="2" s="1"/>
  <c r="C102" i="2"/>
  <c r="C131" i="2" s="1"/>
  <c r="C106" i="2"/>
  <c r="C135" i="2" s="1"/>
  <c r="C110" i="2"/>
  <c r="C139" i="2" s="1"/>
  <c r="C114" i="2"/>
  <c r="C143" i="2" s="1"/>
  <c r="C118" i="2"/>
  <c r="C147" i="2" s="1"/>
  <c r="C122" i="2"/>
  <c r="C151" i="2" s="1"/>
  <c r="C99" i="2"/>
  <c r="C128" i="2" s="1"/>
  <c r="C103" i="2"/>
  <c r="C132" i="2" s="1"/>
  <c r="C107" i="2"/>
  <c r="C136" i="2" s="1"/>
  <c r="C111" i="2"/>
  <c r="C140" i="2" s="1"/>
  <c r="C115" i="2"/>
  <c r="C144" i="2" s="1"/>
  <c r="C119" i="2"/>
  <c r="C148" i="2" s="1"/>
  <c r="C123" i="2"/>
  <c r="C152" i="2" s="1"/>
  <c r="C100" i="2"/>
  <c r="C129" i="2" s="1"/>
  <c r="C104" i="2"/>
  <c r="C133" i="2" s="1"/>
  <c r="C108" i="2"/>
  <c r="C137" i="2" s="1"/>
  <c r="C112" i="2"/>
  <c r="C141" i="2" s="1"/>
  <c r="C116" i="2"/>
  <c r="C145" i="2" s="1"/>
  <c r="C120" i="2"/>
  <c r="C149" i="2" s="1"/>
  <c r="C124" i="2"/>
  <c r="C153" i="2" s="1"/>
  <c r="S72" i="2"/>
  <c r="S70" i="2"/>
  <c r="S73" i="2"/>
  <c r="G31" i="2"/>
  <c r="G32" i="2"/>
  <c r="G36" i="2"/>
  <c r="G37" i="2"/>
  <c r="C29" i="19" l="1"/>
  <c r="F19" i="23" s="1"/>
  <c r="C24" i="19"/>
  <c r="F27" i="23" s="1"/>
  <c r="C19" i="19"/>
  <c r="F4" i="23" s="1"/>
  <c r="C14" i="19"/>
  <c r="F30" i="23" s="1"/>
  <c r="C13" i="19"/>
  <c r="F16" i="23" s="1"/>
  <c r="C8" i="19"/>
  <c r="F8" i="23" s="1"/>
  <c r="C3" i="19"/>
  <c r="F9" i="23" s="1"/>
  <c r="C25" i="19"/>
  <c r="F28" i="23" s="1"/>
  <c r="C9" i="19"/>
  <c r="F25" i="23" s="1"/>
  <c r="C20" i="19"/>
  <c r="F18" i="23" s="1"/>
  <c r="C4" i="19"/>
  <c r="F22" i="23" s="1"/>
  <c r="C15" i="19"/>
  <c r="F21" i="23" s="1"/>
  <c r="C26" i="19"/>
  <c r="F6" i="23" s="1"/>
  <c r="C10" i="19"/>
  <c r="F3" i="23" s="1"/>
  <c r="C21" i="19"/>
  <c r="F5" i="23" s="1"/>
  <c r="C5" i="19"/>
  <c r="F12" i="23" s="1"/>
  <c r="C16" i="19"/>
  <c r="F11" i="23" s="1"/>
  <c r="C27" i="19"/>
  <c r="F7" i="23" s="1"/>
  <c r="C11" i="19"/>
  <c r="F15" i="23" s="1"/>
  <c r="C22" i="19"/>
  <c r="F29" i="23" s="1"/>
  <c r="C6" i="19"/>
  <c r="F13" i="23" s="1"/>
  <c r="G3" i="15"/>
  <c r="C17" i="19"/>
  <c r="F24" i="23" s="1"/>
  <c r="C28" i="19"/>
  <c r="F10" i="23" s="1"/>
  <c r="C12" i="19"/>
  <c r="F14" i="23" s="1"/>
  <c r="C23" i="19"/>
  <c r="F23" i="23" s="1"/>
  <c r="C7" i="19"/>
  <c r="F26" i="23" s="1"/>
  <c r="C18" i="19"/>
  <c r="F20" i="23" s="1"/>
  <c r="C2" i="19"/>
  <c r="F17" i="23" s="1"/>
  <c r="G10" i="15"/>
  <c r="G21" i="15"/>
  <c r="G14" i="15"/>
  <c r="G12" i="15"/>
  <c r="G26" i="15"/>
  <c r="G6" i="15"/>
  <c r="G8" i="15"/>
  <c r="G29" i="15"/>
  <c r="G22" i="15"/>
  <c r="G18" i="15"/>
  <c r="G28" i="15"/>
  <c r="G25" i="15"/>
  <c r="G19" i="15"/>
  <c r="G9" i="15"/>
  <c r="G27" i="15"/>
  <c r="G7" i="15"/>
  <c r="G20" i="15"/>
  <c r="G17" i="15"/>
  <c r="G24" i="15"/>
  <c r="G5" i="15"/>
  <c r="G13" i="15"/>
  <c r="G11" i="15"/>
  <c r="G16" i="15"/>
  <c r="G2" i="15"/>
  <c r="G23" i="15"/>
  <c r="G15" i="15"/>
  <c r="G4" i="15"/>
  <c r="S160" i="2"/>
  <c r="T7" i="19"/>
  <c r="G74" i="2"/>
  <c r="S40" i="2"/>
  <c r="S77" i="2" s="1"/>
  <c r="C182" i="2"/>
  <c r="C178" i="2"/>
  <c r="C174" i="2"/>
  <c r="C170" i="2"/>
  <c r="C166" i="2"/>
  <c r="C162" i="2"/>
  <c r="C158" i="2"/>
  <c r="C181" i="2"/>
  <c r="C177" i="2"/>
  <c r="C173" i="2"/>
  <c r="C169" i="2"/>
  <c r="C165" i="2"/>
  <c r="C161" i="2"/>
  <c r="C157" i="2"/>
  <c r="C180" i="2"/>
  <c r="C176" i="2"/>
  <c r="C172" i="2"/>
  <c r="C168" i="2"/>
  <c r="C164" i="2"/>
  <c r="C160" i="2"/>
  <c r="C156" i="2"/>
  <c r="C179" i="2"/>
  <c r="C175" i="2"/>
  <c r="C171" i="2"/>
  <c r="C167" i="2"/>
  <c r="C163" i="2"/>
  <c r="C159" i="2"/>
  <c r="C155" i="2"/>
  <c r="S41" i="2"/>
  <c r="S78" i="2" s="1"/>
  <c r="S64" i="2"/>
  <c r="S60" i="2"/>
  <c r="S45" i="2"/>
  <c r="S82" i="2" s="1"/>
  <c r="S53" i="2"/>
  <c r="S90" i="2" s="1"/>
  <c r="S65" i="2"/>
  <c r="S63" i="2"/>
  <c r="S48" i="2"/>
  <c r="S85" i="2" s="1"/>
  <c r="S52" i="2"/>
  <c r="S89" i="2" s="1"/>
  <c r="S57" i="2"/>
  <c r="S94" i="2" s="1"/>
  <c r="S61" i="2"/>
  <c r="S46" i="2"/>
  <c r="S83" i="2" s="1"/>
  <c r="S55" i="2"/>
  <c r="S92" i="2" s="1"/>
  <c r="S56" i="2"/>
  <c r="S93" i="2" s="1"/>
  <c r="S42" i="2"/>
  <c r="S79" i="2" s="1"/>
  <c r="S50" i="2"/>
  <c r="S87" i="2" s="1"/>
  <c r="S49" i="2"/>
  <c r="S86" i="2" s="1"/>
  <c r="S54" i="2"/>
  <c r="S91" i="2" s="1"/>
  <c r="S39" i="2"/>
  <c r="S76" i="2" s="1"/>
  <c r="S58" i="2"/>
  <c r="S95" i="2" s="1"/>
  <c r="S59" i="2"/>
  <c r="G73" i="2"/>
  <c r="S66" i="2"/>
  <c r="S47" i="2"/>
  <c r="S84" i="2" s="1"/>
  <c r="S44" i="2"/>
  <c r="S81" i="2" s="1"/>
  <c r="S62" i="2"/>
  <c r="S51" i="2"/>
  <c r="S88" i="2" s="1"/>
  <c r="S71" i="2"/>
  <c r="S43" i="2"/>
  <c r="S80" i="2" s="1"/>
  <c r="S103" i="2"/>
  <c r="S132" i="2" s="1"/>
  <c r="S105" i="2"/>
  <c r="S134" i="2" s="1"/>
  <c r="S119" i="2"/>
  <c r="S148" i="2" s="1"/>
  <c r="S106" i="2"/>
  <c r="S135" i="2" s="1"/>
  <c r="S121" i="2"/>
  <c r="S150" i="2" s="1"/>
  <c r="S109" i="2"/>
  <c r="S138" i="2" s="1"/>
  <c r="S110" i="2"/>
  <c r="S139" i="2" s="1"/>
  <c r="S107" i="2"/>
  <c r="S136" i="2" s="1"/>
  <c r="S123" i="2"/>
  <c r="S152" i="2" s="1"/>
  <c r="S114" i="2"/>
  <c r="S143" i="2" s="1"/>
  <c r="S113" i="2"/>
  <c r="S142" i="2" s="1"/>
  <c r="S122" i="2"/>
  <c r="S151" i="2" s="1"/>
  <c r="S111" i="2"/>
  <c r="S140" i="2" s="1"/>
  <c r="S98" i="2"/>
  <c r="S127" i="2" s="1"/>
  <c r="S118" i="2"/>
  <c r="S147" i="2" s="1"/>
  <c r="S101" i="2"/>
  <c r="S130" i="2" s="1"/>
  <c r="S117" i="2"/>
  <c r="S146" i="2" s="1"/>
  <c r="S99" i="2"/>
  <c r="S128" i="2" s="1"/>
  <c r="S115" i="2"/>
  <c r="S144" i="2" s="1"/>
  <c r="S97" i="2"/>
  <c r="S126" i="2" s="1"/>
  <c r="S108" i="2"/>
  <c r="S137" i="2" s="1"/>
  <c r="S124" i="2"/>
  <c r="S153" i="2" s="1"/>
  <c r="S104" i="2"/>
  <c r="S133" i="2" s="1"/>
  <c r="S112" i="2"/>
  <c r="S141" i="2" s="1"/>
  <c r="S100" i="2"/>
  <c r="S129" i="2" s="1"/>
  <c r="S116" i="2"/>
  <c r="S145" i="2" s="1"/>
  <c r="S120" i="2"/>
  <c r="S149" i="2" s="1"/>
  <c r="G75" i="2"/>
  <c r="G69" i="2"/>
  <c r="G96" i="2"/>
  <c r="G99" i="2" s="1"/>
  <c r="G128" i="2" s="1"/>
  <c r="G68" i="2"/>
  <c r="G33" i="2"/>
  <c r="I31" i="2"/>
  <c r="J31" i="2"/>
  <c r="Q31" i="2"/>
  <c r="R31" i="2"/>
  <c r="I32" i="2"/>
  <c r="I33" i="2" s="1"/>
  <c r="J32" i="2"/>
  <c r="J33" i="2" s="1"/>
  <c r="Q32" i="2"/>
  <c r="R32" i="2"/>
  <c r="I36" i="2"/>
  <c r="J36" i="2"/>
  <c r="Q36" i="2"/>
  <c r="R36" i="2"/>
  <c r="I37" i="2"/>
  <c r="J37" i="2"/>
  <c r="Q37" i="2"/>
  <c r="R37" i="2"/>
  <c r="B37" i="2"/>
  <c r="B36" i="2"/>
  <c r="B32" i="2"/>
  <c r="B31" i="2"/>
  <c r="G4" i="19" l="1"/>
  <c r="J22" i="23" s="1"/>
  <c r="S155" i="2"/>
  <c r="T2" i="19"/>
  <c r="U17" i="23" s="1"/>
  <c r="S159" i="2"/>
  <c r="T6" i="19"/>
  <c r="U13" i="23" s="1"/>
  <c r="S180" i="2"/>
  <c r="T27" i="19"/>
  <c r="U7" i="23" s="1"/>
  <c r="S165" i="2"/>
  <c r="T12" i="19"/>
  <c r="U14" i="23" s="1"/>
  <c r="S164" i="2"/>
  <c r="T11" i="19"/>
  <c r="U15" i="23" s="1"/>
  <c r="S168" i="2"/>
  <c r="T15" i="19"/>
  <c r="S177" i="2"/>
  <c r="T24" i="19"/>
  <c r="U27" i="23" s="1"/>
  <c r="S172" i="2"/>
  <c r="T19" i="19"/>
  <c r="S167" i="2"/>
  <c r="T14" i="19"/>
  <c r="U30" i="23" s="1"/>
  <c r="S163" i="2"/>
  <c r="T10" i="19"/>
  <c r="U3" i="23" s="1"/>
  <c r="S170" i="2"/>
  <c r="T17" i="19"/>
  <c r="U24" i="23" s="1"/>
  <c r="S178" i="2"/>
  <c r="T25" i="19"/>
  <c r="U28" i="23" s="1"/>
  <c r="S162" i="2"/>
  <c r="T9" i="19"/>
  <c r="U25" i="23" s="1"/>
  <c r="S173" i="2"/>
  <c r="T20" i="19"/>
  <c r="S176" i="2"/>
  <c r="T23" i="19"/>
  <c r="U23" i="23" s="1"/>
  <c r="S171" i="2"/>
  <c r="T18" i="19"/>
  <c r="U20" i="23" s="1"/>
  <c r="S174" i="2"/>
  <c r="T21" i="19"/>
  <c r="U5" i="23" s="1"/>
  <c r="S182" i="2"/>
  <c r="T29" i="19"/>
  <c r="S157" i="2"/>
  <c r="T4" i="19"/>
  <c r="U22" i="23" s="1"/>
  <c r="S156" i="2"/>
  <c r="T3" i="19"/>
  <c r="U9" i="23" s="1"/>
  <c r="S158" i="2"/>
  <c r="T5" i="19"/>
  <c r="U12" i="23" s="1"/>
  <c r="S166" i="2"/>
  <c r="T13" i="19"/>
  <c r="U16" i="23" s="1"/>
  <c r="S175" i="2"/>
  <c r="T22" i="19"/>
  <c r="U29" i="23" s="1"/>
  <c r="S169" i="2"/>
  <c r="T16" i="19"/>
  <c r="U11" i="23" s="1"/>
  <c r="S181" i="2"/>
  <c r="T28" i="19"/>
  <c r="U10" i="23" s="1"/>
  <c r="S179" i="2"/>
  <c r="T26" i="19"/>
  <c r="U6" i="23" s="1"/>
  <c r="S161" i="2"/>
  <c r="T8" i="19"/>
  <c r="U8" i="23" s="1"/>
  <c r="R74" i="2"/>
  <c r="G107" i="2"/>
  <c r="G136" i="2" s="1"/>
  <c r="G111" i="2"/>
  <c r="G140" i="2" s="1"/>
  <c r="G115" i="2"/>
  <c r="G144" i="2" s="1"/>
  <c r="G103" i="2"/>
  <c r="G132" i="2" s="1"/>
  <c r="J34" i="2"/>
  <c r="J71" i="2" s="1"/>
  <c r="G109" i="2"/>
  <c r="G138" i="2" s="1"/>
  <c r="G117" i="2"/>
  <c r="G146" i="2" s="1"/>
  <c r="G98" i="2"/>
  <c r="G127" i="2" s="1"/>
  <c r="G101" i="2"/>
  <c r="G130" i="2" s="1"/>
  <c r="G123" i="2"/>
  <c r="G152" i="2" s="1"/>
  <c r="G105" i="2"/>
  <c r="G134" i="2" s="1"/>
  <c r="G113" i="2"/>
  <c r="G142" i="2" s="1"/>
  <c r="Q74" i="2"/>
  <c r="G121" i="2"/>
  <c r="G150" i="2" s="1"/>
  <c r="J74" i="2"/>
  <c r="G106" i="2"/>
  <c r="G135" i="2" s="1"/>
  <c r="G118" i="2"/>
  <c r="G147" i="2" s="1"/>
  <c r="I74" i="2"/>
  <c r="G102" i="2"/>
  <c r="G131" i="2" s="1"/>
  <c r="G110" i="2"/>
  <c r="G139" i="2" s="1"/>
  <c r="R69" i="2"/>
  <c r="G114" i="2"/>
  <c r="G143" i="2" s="1"/>
  <c r="B74" i="2"/>
  <c r="G122" i="2"/>
  <c r="G151" i="2" s="1"/>
  <c r="J68" i="2"/>
  <c r="J69" i="2"/>
  <c r="B33" i="2"/>
  <c r="B70" i="2" s="1"/>
  <c r="B69" i="2"/>
  <c r="I35" i="2"/>
  <c r="I72" i="2" s="1"/>
  <c r="I70" i="2"/>
  <c r="B75" i="2"/>
  <c r="B96" i="2"/>
  <c r="B73" i="2"/>
  <c r="I73" i="2"/>
  <c r="I75" i="2"/>
  <c r="I96" i="2"/>
  <c r="R33" i="2"/>
  <c r="R35" i="2" s="1"/>
  <c r="R72" i="2" s="1"/>
  <c r="Q69" i="2"/>
  <c r="Q68" i="2"/>
  <c r="R68" i="2"/>
  <c r="J73" i="2"/>
  <c r="R73" i="2"/>
  <c r="R75" i="2"/>
  <c r="R96" i="2"/>
  <c r="Q33" i="2"/>
  <c r="J96" i="2"/>
  <c r="J70" i="2"/>
  <c r="J75" i="2"/>
  <c r="B68" i="2"/>
  <c r="Q73" i="2"/>
  <c r="Q75" i="2"/>
  <c r="Q96" i="2"/>
  <c r="I69" i="2"/>
  <c r="I68" i="2"/>
  <c r="G157" i="2"/>
  <c r="G97" i="2"/>
  <c r="G126" i="2" s="1"/>
  <c r="G104" i="2"/>
  <c r="G133" i="2" s="1"/>
  <c r="G120" i="2"/>
  <c r="G149" i="2" s="1"/>
  <c r="G112" i="2"/>
  <c r="G141" i="2" s="1"/>
  <c r="G100" i="2"/>
  <c r="G129" i="2" s="1"/>
  <c r="G108" i="2"/>
  <c r="G137" i="2" s="1"/>
  <c r="G124" i="2"/>
  <c r="G153" i="2" s="1"/>
  <c r="G116" i="2"/>
  <c r="G145" i="2" s="1"/>
  <c r="G119" i="2"/>
  <c r="G148" i="2" s="1"/>
  <c r="G35" i="2"/>
  <c r="G72" i="2" s="1"/>
  <c r="G70" i="2"/>
  <c r="G34" i="2"/>
  <c r="I34" i="2"/>
  <c r="J35" i="2"/>
  <c r="G21" i="19" l="1"/>
  <c r="J5" i="23" s="1"/>
  <c r="G29" i="19"/>
  <c r="J19" i="23" s="1"/>
  <c r="G25" i="19"/>
  <c r="J28" i="23" s="1"/>
  <c r="G13" i="19"/>
  <c r="J16" i="23" s="1"/>
  <c r="G9" i="19"/>
  <c r="J25" i="23" s="1"/>
  <c r="G17" i="19"/>
  <c r="J24" i="23" s="1"/>
  <c r="G24" i="19"/>
  <c r="J27" i="23" s="1"/>
  <c r="G5" i="19"/>
  <c r="J12" i="23" s="1"/>
  <c r="G2" i="19"/>
  <c r="J17" i="23" s="1"/>
  <c r="G181" i="2"/>
  <c r="G28" i="19"/>
  <c r="J10" i="23" s="1"/>
  <c r="G161" i="2"/>
  <c r="G8" i="19"/>
  <c r="J8" i="23" s="1"/>
  <c r="G180" i="2"/>
  <c r="G27" i="19"/>
  <c r="J7" i="23" s="1"/>
  <c r="G164" i="2"/>
  <c r="G11" i="19"/>
  <c r="J15" i="23" s="1"/>
  <c r="G6" i="19"/>
  <c r="J13" i="23" s="1"/>
  <c r="G160" i="2"/>
  <c r="G7" i="19"/>
  <c r="J26" i="23" s="1"/>
  <c r="G163" i="2"/>
  <c r="G10" i="19"/>
  <c r="J3" i="23" s="1"/>
  <c r="G156" i="2"/>
  <c r="G3" i="19"/>
  <c r="J9" i="23" s="1"/>
  <c r="G173" i="2"/>
  <c r="G20" i="19"/>
  <c r="J18" i="23" s="1"/>
  <c r="G176" i="2"/>
  <c r="G23" i="19"/>
  <c r="J23" i="23" s="1"/>
  <c r="G22" i="19"/>
  <c r="J29" i="23" s="1"/>
  <c r="G165" i="2"/>
  <c r="G12" i="19"/>
  <c r="J14" i="23" s="1"/>
  <c r="G168" i="2"/>
  <c r="G15" i="19"/>
  <c r="J21" i="23" s="1"/>
  <c r="G171" i="2"/>
  <c r="G18" i="19"/>
  <c r="J20" i="23" s="1"/>
  <c r="G14" i="19"/>
  <c r="J30" i="23" s="1"/>
  <c r="G172" i="2"/>
  <c r="G19" i="19"/>
  <c r="J4" i="23" s="1"/>
  <c r="G179" i="2"/>
  <c r="G26" i="19"/>
  <c r="J6" i="23" s="1"/>
  <c r="G169" i="2"/>
  <c r="G16" i="19"/>
  <c r="J11" i="23" s="1"/>
  <c r="G175" i="2"/>
  <c r="G167" i="2"/>
  <c r="J58" i="2"/>
  <c r="J95" i="2" s="1"/>
  <c r="G159" i="2"/>
  <c r="B34" i="2"/>
  <c r="B35" i="2"/>
  <c r="B72" i="2" s="1"/>
  <c r="J47" i="2"/>
  <c r="J84" i="2" s="1"/>
  <c r="J44" i="2"/>
  <c r="J81" i="2" s="1"/>
  <c r="J63" i="2"/>
  <c r="G166" i="2"/>
  <c r="J118" i="2"/>
  <c r="J147" i="2" s="1"/>
  <c r="J97" i="2"/>
  <c r="J126" i="2" s="1"/>
  <c r="J99" i="2"/>
  <c r="J128" i="2" s="1"/>
  <c r="J100" i="2"/>
  <c r="J129" i="2" s="1"/>
  <c r="J101" i="2"/>
  <c r="J130" i="2" s="1"/>
  <c r="J102" i="2"/>
  <c r="J131" i="2" s="1"/>
  <c r="J103" i="2"/>
  <c r="J132" i="2" s="1"/>
  <c r="J104" i="2"/>
  <c r="J133" i="2" s="1"/>
  <c r="J105" i="2"/>
  <c r="J134" i="2" s="1"/>
  <c r="J106" i="2"/>
  <c r="J135" i="2" s="1"/>
  <c r="J107" i="2"/>
  <c r="J136" i="2" s="1"/>
  <c r="J108" i="2"/>
  <c r="J137" i="2" s="1"/>
  <c r="J109" i="2"/>
  <c r="J138" i="2" s="1"/>
  <c r="J110" i="2"/>
  <c r="J139" i="2" s="1"/>
  <c r="J111" i="2"/>
  <c r="J140" i="2" s="1"/>
  <c r="J112" i="2"/>
  <c r="J141" i="2" s="1"/>
  <c r="J113" i="2"/>
  <c r="J142" i="2" s="1"/>
  <c r="J114" i="2"/>
  <c r="J143" i="2" s="1"/>
  <c r="J115" i="2"/>
  <c r="J144" i="2" s="1"/>
  <c r="J116" i="2"/>
  <c r="J145" i="2" s="1"/>
  <c r="J117" i="2"/>
  <c r="J146" i="2" s="1"/>
  <c r="J98" i="2"/>
  <c r="J127" i="2" s="1"/>
  <c r="J120" i="2"/>
  <c r="J149" i="2" s="1"/>
  <c r="J122" i="2"/>
  <c r="J151" i="2" s="1"/>
  <c r="J124" i="2"/>
  <c r="J153" i="2" s="1"/>
  <c r="J119" i="2"/>
  <c r="J148" i="2" s="1"/>
  <c r="J121" i="2"/>
  <c r="J150" i="2" s="1"/>
  <c r="J123" i="2"/>
  <c r="J152" i="2" s="1"/>
  <c r="G177" i="2"/>
  <c r="G158" i="2"/>
  <c r="G155" i="2"/>
  <c r="J46" i="2"/>
  <c r="J83" i="2" s="1"/>
  <c r="J60" i="2"/>
  <c r="J64" i="2"/>
  <c r="Q34" i="2"/>
  <c r="Q70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J41" i="2"/>
  <c r="J78" i="2" s="1"/>
  <c r="J49" i="2"/>
  <c r="J86" i="2" s="1"/>
  <c r="R34" i="2"/>
  <c r="R70" i="2"/>
  <c r="B101" i="2"/>
  <c r="B130" i="2" s="1"/>
  <c r="B105" i="2"/>
  <c r="B134" i="2" s="1"/>
  <c r="B109" i="2"/>
  <c r="B138" i="2" s="1"/>
  <c r="B113" i="2"/>
  <c r="B142" i="2" s="1"/>
  <c r="B117" i="2"/>
  <c r="B146" i="2" s="1"/>
  <c r="B121" i="2"/>
  <c r="B150" i="2" s="1"/>
  <c r="B97" i="2"/>
  <c r="B126" i="2" s="1"/>
  <c r="B98" i="2"/>
  <c r="B127" i="2" s="1"/>
  <c r="B102" i="2"/>
  <c r="B131" i="2" s="1"/>
  <c r="B106" i="2"/>
  <c r="B135" i="2" s="1"/>
  <c r="B110" i="2"/>
  <c r="B139" i="2" s="1"/>
  <c r="B114" i="2"/>
  <c r="B143" i="2" s="1"/>
  <c r="B118" i="2"/>
  <c r="B147" i="2" s="1"/>
  <c r="B122" i="2"/>
  <c r="B151" i="2" s="1"/>
  <c r="B99" i="2"/>
  <c r="B128" i="2" s="1"/>
  <c r="B103" i="2"/>
  <c r="B132" i="2" s="1"/>
  <c r="B107" i="2"/>
  <c r="B136" i="2" s="1"/>
  <c r="B111" i="2"/>
  <c r="B140" i="2" s="1"/>
  <c r="B115" i="2"/>
  <c r="B144" i="2" s="1"/>
  <c r="B119" i="2"/>
  <c r="B148" i="2" s="1"/>
  <c r="B123" i="2"/>
  <c r="B152" i="2" s="1"/>
  <c r="B108" i="2"/>
  <c r="B137" i="2" s="1"/>
  <c r="B124" i="2"/>
  <c r="B153" i="2" s="1"/>
  <c r="B112" i="2"/>
  <c r="B141" i="2" s="1"/>
  <c r="B120" i="2"/>
  <c r="B149" i="2" s="1"/>
  <c r="B100" i="2"/>
  <c r="B129" i="2" s="1"/>
  <c r="B116" i="2"/>
  <c r="B145" i="2" s="1"/>
  <c r="B104" i="2"/>
  <c r="B133" i="2" s="1"/>
  <c r="I71" i="2"/>
  <c r="I40" i="2"/>
  <c r="I77" i="2" s="1"/>
  <c r="I41" i="2"/>
  <c r="I78" i="2" s="1"/>
  <c r="I42" i="2"/>
  <c r="I79" i="2" s="1"/>
  <c r="I43" i="2"/>
  <c r="I80" i="2" s="1"/>
  <c r="I44" i="2"/>
  <c r="I81" i="2" s="1"/>
  <c r="I45" i="2"/>
  <c r="I82" i="2" s="1"/>
  <c r="I46" i="2"/>
  <c r="I83" i="2" s="1"/>
  <c r="I47" i="2"/>
  <c r="I84" i="2" s="1"/>
  <c r="I48" i="2"/>
  <c r="I85" i="2" s="1"/>
  <c r="I49" i="2"/>
  <c r="I86" i="2" s="1"/>
  <c r="I50" i="2"/>
  <c r="I87" i="2" s="1"/>
  <c r="I51" i="2"/>
  <c r="I88" i="2" s="1"/>
  <c r="I52" i="2"/>
  <c r="I89" i="2" s="1"/>
  <c r="I53" i="2"/>
  <c r="I90" i="2" s="1"/>
  <c r="I54" i="2"/>
  <c r="I91" i="2" s="1"/>
  <c r="I55" i="2"/>
  <c r="I92" i="2" s="1"/>
  <c r="I56" i="2"/>
  <c r="I93" i="2" s="1"/>
  <c r="I57" i="2"/>
  <c r="I94" i="2" s="1"/>
  <c r="I58" i="2"/>
  <c r="I95" i="2" s="1"/>
  <c r="I60" i="2"/>
  <c r="I61" i="2"/>
  <c r="I62" i="2"/>
  <c r="I63" i="2"/>
  <c r="I64" i="2"/>
  <c r="I65" i="2"/>
  <c r="I66" i="2"/>
  <c r="I39" i="2"/>
  <c r="I76" i="2" s="1"/>
  <c r="I59" i="2"/>
  <c r="G174" i="2"/>
  <c r="G170" i="2"/>
  <c r="J40" i="2"/>
  <c r="J77" i="2" s="1"/>
  <c r="J48" i="2"/>
  <c r="J85" i="2" s="1"/>
  <c r="J39" i="2"/>
  <c r="J76" i="2" s="1"/>
  <c r="J61" i="2"/>
  <c r="J65" i="2"/>
  <c r="J43" i="2"/>
  <c r="J80" i="2" s="1"/>
  <c r="I97" i="2"/>
  <c r="I126" i="2" s="1"/>
  <c r="I98" i="2"/>
  <c r="I127" i="2" s="1"/>
  <c r="I99" i="2"/>
  <c r="I128" i="2" s="1"/>
  <c r="I100" i="2"/>
  <c r="I129" i="2" s="1"/>
  <c r="I101" i="2"/>
  <c r="I130" i="2" s="1"/>
  <c r="I102" i="2"/>
  <c r="I131" i="2" s="1"/>
  <c r="I103" i="2"/>
  <c r="I132" i="2" s="1"/>
  <c r="I104" i="2"/>
  <c r="I133" i="2" s="1"/>
  <c r="I105" i="2"/>
  <c r="I134" i="2" s="1"/>
  <c r="I106" i="2"/>
  <c r="I135" i="2" s="1"/>
  <c r="I107" i="2"/>
  <c r="I136" i="2" s="1"/>
  <c r="I108" i="2"/>
  <c r="I137" i="2" s="1"/>
  <c r="I109" i="2"/>
  <c r="I138" i="2" s="1"/>
  <c r="I110" i="2"/>
  <c r="I139" i="2" s="1"/>
  <c r="I111" i="2"/>
  <c r="I140" i="2" s="1"/>
  <c r="I112" i="2"/>
  <c r="I141" i="2" s="1"/>
  <c r="I113" i="2"/>
  <c r="I142" i="2" s="1"/>
  <c r="I114" i="2"/>
  <c r="I143" i="2" s="1"/>
  <c r="I115" i="2"/>
  <c r="I144" i="2" s="1"/>
  <c r="I116" i="2"/>
  <c r="I145" i="2" s="1"/>
  <c r="I117" i="2"/>
  <c r="I146" i="2" s="1"/>
  <c r="I119" i="2"/>
  <c r="I148" i="2" s="1"/>
  <c r="I120" i="2"/>
  <c r="I149" i="2" s="1"/>
  <c r="I121" i="2"/>
  <c r="I150" i="2" s="1"/>
  <c r="I122" i="2"/>
  <c r="I151" i="2" s="1"/>
  <c r="I123" i="2"/>
  <c r="I152" i="2" s="1"/>
  <c r="I124" i="2"/>
  <c r="I153" i="2" s="1"/>
  <c r="I118" i="2"/>
  <c r="I147" i="2" s="1"/>
  <c r="G162" i="2"/>
  <c r="J51" i="2"/>
  <c r="J88" i="2" s="1"/>
  <c r="J54" i="2"/>
  <c r="J91" i="2" s="1"/>
  <c r="J56" i="2"/>
  <c r="J93" i="2" s="1"/>
  <c r="J72" i="2"/>
  <c r="J53" i="2"/>
  <c r="J90" i="2" s="1"/>
  <c r="J55" i="2"/>
  <c r="J92" i="2" s="1"/>
  <c r="J52" i="2"/>
  <c r="J89" i="2" s="1"/>
  <c r="J57" i="2"/>
  <c r="J94" i="2" s="1"/>
  <c r="J59" i="2"/>
  <c r="G182" i="2"/>
  <c r="G178" i="2"/>
  <c r="J42" i="2"/>
  <c r="J79" i="2" s="1"/>
  <c r="J50" i="2"/>
  <c r="J87" i="2" s="1"/>
  <c r="Q97" i="2"/>
  <c r="Q126" i="2" s="1"/>
  <c r="Q98" i="2"/>
  <c r="Q127" i="2" s="1"/>
  <c r="Q99" i="2"/>
  <c r="Q128" i="2" s="1"/>
  <c r="Q100" i="2"/>
  <c r="Q129" i="2" s="1"/>
  <c r="Q101" i="2"/>
  <c r="Q130" i="2" s="1"/>
  <c r="Q102" i="2"/>
  <c r="Q131" i="2" s="1"/>
  <c r="Q103" i="2"/>
  <c r="Q132" i="2" s="1"/>
  <c r="Q104" i="2"/>
  <c r="Q133" i="2" s="1"/>
  <c r="Q105" i="2"/>
  <c r="Q134" i="2" s="1"/>
  <c r="Q106" i="2"/>
  <c r="Q135" i="2" s="1"/>
  <c r="Q107" i="2"/>
  <c r="Q136" i="2" s="1"/>
  <c r="Q108" i="2"/>
  <c r="Q137" i="2" s="1"/>
  <c r="Q109" i="2"/>
  <c r="Q138" i="2" s="1"/>
  <c r="Q110" i="2"/>
  <c r="Q139" i="2" s="1"/>
  <c r="Q111" i="2"/>
  <c r="Q140" i="2" s="1"/>
  <c r="Q112" i="2"/>
  <c r="Q141" i="2" s="1"/>
  <c r="Q113" i="2"/>
  <c r="Q142" i="2" s="1"/>
  <c r="Q114" i="2"/>
  <c r="Q143" i="2" s="1"/>
  <c r="Q115" i="2"/>
  <c r="Q144" i="2" s="1"/>
  <c r="Q116" i="2"/>
  <c r="Q145" i="2" s="1"/>
  <c r="Q119" i="2"/>
  <c r="Q148" i="2" s="1"/>
  <c r="Q120" i="2"/>
  <c r="Q149" i="2" s="1"/>
  <c r="Q121" i="2"/>
  <c r="Q150" i="2" s="1"/>
  <c r="Q122" i="2"/>
  <c r="Q151" i="2" s="1"/>
  <c r="Q123" i="2"/>
  <c r="Q152" i="2" s="1"/>
  <c r="Q124" i="2"/>
  <c r="Q153" i="2" s="1"/>
  <c r="Q118" i="2"/>
  <c r="Q147" i="2" s="1"/>
  <c r="Q117" i="2"/>
  <c r="Q146" i="2" s="1"/>
  <c r="J62" i="2"/>
  <c r="J66" i="2"/>
  <c r="J45" i="2"/>
  <c r="J82" i="2" s="1"/>
  <c r="Q35" i="2"/>
  <c r="Q72" i="2" s="1"/>
  <c r="G40" i="2"/>
  <c r="G77" i="2" s="1"/>
  <c r="G44" i="2"/>
  <c r="G81" i="2" s="1"/>
  <c r="G48" i="2"/>
  <c r="G85" i="2" s="1"/>
  <c r="G52" i="2"/>
  <c r="G89" i="2" s="1"/>
  <c r="G56" i="2"/>
  <c r="G93" i="2" s="1"/>
  <c r="G60" i="2"/>
  <c r="G64" i="2"/>
  <c r="G41" i="2"/>
  <c r="G78" i="2" s="1"/>
  <c r="G45" i="2"/>
  <c r="G82" i="2" s="1"/>
  <c r="G49" i="2"/>
  <c r="G86" i="2" s="1"/>
  <c r="G53" i="2"/>
  <c r="G90" i="2" s="1"/>
  <c r="G57" i="2"/>
  <c r="G94" i="2" s="1"/>
  <c r="G61" i="2"/>
  <c r="G65" i="2"/>
  <c r="G42" i="2"/>
  <c r="G79" i="2" s="1"/>
  <c r="G46" i="2"/>
  <c r="G83" i="2" s="1"/>
  <c r="G50" i="2"/>
  <c r="G87" i="2" s="1"/>
  <c r="G54" i="2"/>
  <c r="G91" i="2" s="1"/>
  <c r="G58" i="2"/>
  <c r="G95" i="2" s="1"/>
  <c r="G62" i="2"/>
  <c r="G66" i="2"/>
  <c r="G71" i="2"/>
  <c r="G39" i="2"/>
  <c r="G76" i="2" s="1"/>
  <c r="G43" i="2"/>
  <c r="G80" i="2" s="1"/>
  <c r="G47" i="2"/>
  <c r="G84" i="2" s="1"/>
  <c r="G51" i="2"/>
  <c r="G88" i="2" s="1"/>
  <c r="G55" i="2"/>
  <c r="G92" i="2" s="1"/>
  <c r="G59" i="2"/>
  <c r="G63" i="2"/>
  <c r="R27" i="19" l="1"/>
  <c r="S7" i="23" s="1"/>
  <c r="R13" i="19"/>
  <c r="S16" i="23" s="1"/>
  <c r="R5" i="19"/>
  <c r="S12" i="23" s="1"/>
  <c r="B29" i="19"/>
  <c r="E19" i="23" s="1"/>
  <c r="B15" i="19"/>
  <c r="E21" i="23" s="1"/>
  <c r="K20" i="19"/>
  <c r="M18" i="23" s="1"/>
  <c r="R23" i="19"/>
  <c r="S23" i="23" s="1"/>
  <c r="R26" i="19"/>
  <c r="S6" i="23" s="1"/>
  <c r="R20" i="19"/>
  <c r="S18" i="23" s="1"/>
  <c r="R16" i="19"/>
  <c r="S11" i="23" s="1"/>
  <c r="R12" i="19"/>
  <c r="S14" i="23" s="1"/>
  <c r="R8" i="19"/>
  <c r="S8" i="23" s="1"/>
  <c r="R4" i="19"/>
  <c r="S22" i="23" s="1"/>
  <c r="B5" i="19"/>
  <c r="E12" i="23" s="1"/>
  <c r="B13" i="19"/>
  <c r="E16" i="23" s="1"/>
  <c r="B16" i="19"/>
  <c r="E11" i="23" s="1"/>
  <c r="B27" i="19"/>
  <c r="E7" i="23" s="1"/>
  <c r="B11" i="19"/>
  <c r="E15" i="23" s="1"/>
  <c r="B26" i="19"/>
  <c r="E6" i="23" s="1"/>
  <c r="B10" i="19"/>
  <c r="E3" i="23" s="1"/>
  <c r="K24" i="19"/>
  <c r="M27" i="23" s="1"/>
  <c r="K3" i="19"/>
  <c r="M9" i="23" s="1"/>
  <c r="K19" i="19"/>
  <c r="M4" i="23" s="1"/>
  <c r="K15" i="19"/>
  <c r="M21" i="23" s="1"/>
  <c r="K11" i="19"/>
  <c r="M15" i="23" s="1"/>
  <c r="K7" i="19"/>
  <c r="M26" i="23" s="1"/>
  <c r="K2" i="19"/>
  <c r="M17" i="23" s="1"/>
  <c r="R22" i="19"/>
  <c r="S29" i="23" s="1"/>
  <c r="R17" i="19"/>
  <c r="S24" i="23" s="1"/>
  <c r="R9" i="19"/>
  <c r="S25" i="23" s="1"/>
  <c r="B21" i="19"/>
  <c r="E5" i="23" s="1"/>
  <c r="B4" i="19"/>
  <c r="E22" i="23" s="1"/>
  <c r="B14" i="19"/>
  <c r="E30" i="23" s="1"/>
  <c r="K25" i="19"/>
  <c r="M28" i="23" s="1"/>
  <c r="K16" i="19"/>
  <c r="M11" i="23" s="1"/>
  <c r="K8" i="19"/>
  <c r="M8" i="23" s="1"/>
  <c r="R29" i="19"/>
  <c r="S19" i="23" s="1"/>
  <c r="R25" i="19"/>
  <c r="S28" i="23" s="1"/>
  <c r="R19" i="19"/>
  <c r="S4" i="23" s="1"/>
  <c r="R15" i="19"/>
  <c r="S21" i="23" s="1"/>
  <c r="R11" i="19"/>
  <c r="S15" i="23" s="1"/>
  <c r="R7" i="19"/>
  <c r="S26" i="23" s="1"/>
  <c r="R3" i="19"/>
  <c r="S9" i="23" s="1"/>
  <c r="B25" i="19"/>
  <c r="E28" i="23" s="1"/>
  <c r="B28" i="19"/>
  <c r="E10" i="23" s="1"/>
  <c r="B12" i="19"/>
  <c r="E14" i="23" s="1"/>
  <c r="B23" i="19"/>
  <c r="E23" i="23" s="1"/>
  <c r="B7" i="19"/>
  <c r="E26" i="23" s="1"/>
  <c r="B22" i="19"/>
  <c r="E29" i="23" s="1"/>
  <c r="B6" i="19"/>
  <c r="E13" i="23" s="1"/>
  <c r="K29" i="19"/>
  <c r="M19" i="23" s="1"/>
  <c r="K22" i="19"/>
  <c r="M29" i="23" s="1"/>
  <c r="K18" i="19"/>
  <c r="M20" i="23" s="1"/>
  <c r="K14" i="19"/>
  <c r="M30" i="23" s="1"/>
  <c r="K10" i="19"/>
  <c r="M3" i="23" s="1"/>
  <c r="K6" i="19"/>
  <c r="M13" i="23" s="1"/>
  <c r="K23" i="19"/>
  <c r="M23" i="23" s="1"/>
  <c r="R21" i="19"/>
  <c r="S5" i="23" s="1"/>
  <c r="B20" i="19"/>
  <c r="E18" i="23" s="1"/>
  <c r="B2" i="19"/>
  <c r="E17" i="23" s="1"/>
  <c r="K26" i="19"/>
  <c r="M6" i="23" s="1"/>
  <c r="K12" i="19"/>
  <c r="M14" i="23" s="1"/>
  <c r="K4" i="19"/>
  <c r="M22" i="23" s="1"/>
  <c r="R28" i="19"/>
  <c r="S10" i="23" s="1"/>
  <c r="R24" i="19"/>
  <c r="S27" i="23" s="1"/>
  <c r="R18" i="19"/>
  <c r="S20" i="23" s="1"/>
  <c r="R14" i="19"/>
  <c r="S30" i="23" s="1"/>
  <c r="R10" i="19"/>
  <c r="S3" i="23" s="1"/>
  <c r="R6" i="19"/>
  <c r="S13" i="23" s="1"/>
  <c r="R2" i="19"/>
  <c r="S17" i="23" s="1"/>
  <c r="B9" i="19"/>
  <c r="E25" i="23" s="1"/>
  <c r="B17" i="19"/>
  <c r="E24" i="23" s="1"/>
  <c r="B24" i="19"/>
  <c r="E27" i="23" s="1"/>
  <c r="B8" i="19"/>
  <c r="E8" i="23" s="1"/>
  <c r="B19" i="19"/>
  <c r="E4" i="23" s="1"/>
  <c r="B3" i="19"/>
  <c r="E9" i="23" s="1"/>
  <c r="B18" i="19"/>
  <c r="E20" i="23" s="1"/>
  <c r="K28" i="19"/>
  <c r="M10" i="23" s="1"/>
  <c r="K27" i="19"/>
  <c r="M7" i="23" s="1"/>
  <c r="K21" i="19"/>
  <c r="M5" i="23" s="1"/>
  <c r="K17" i="19"/>
  <c r="M24" i="23" s="1"/>
  <c r="K13" i="19"/>
  <c r="M16" i="23" s="1"/>
  <c r="K9" i="19"/>
  <c r="M25" i="23" s="1"/>
  <c r="K5" i="19"/>
  <c r="M12" i="23" s="1"/>
  <c r="R152" i="2"/>
  <c r="R140" i="2"/>
  <c r="R132" i="2"/>
  <c r="R151" i="2"/>
  <c r="R147" i="2"/>
  <c r="R143" i="2"/>
  <c r="R139" i="2"/>
  <c r="R135" i="2"/>
  <c r="R131" i="2"/>
  <c r="R127" i="2"/>
  <c r="R148" i="2"/>
  <c r="R144" i="2"/>
  <c r="R136" i="2"/>
  <c r="R128" i="2"/>
  <c r="R157" i="2" s="1"/>
  <c r="R150" i="2"/>
  <c r="R146" i="2"/>
  <c r="R142" i="2"/>
  <c r="R138" i="2"/>
  <c r="R134" i="2"/>
  <c r="R130" i="2"/>
  <c r="R126" i="2"/>
  <c r="R153" i="2"/>
  <c r="R149" i="2"/>
  <c r="R145" i="2"/>
  <c r="R141" i="2"/>
  <c r="R137" i="2"/>
  <c r="R133" i="2"/>
  <c r="R129" i="2"/>
  <c r="H13" i="19"/>
  <c r="D16" i="23" s="1"/>
  <c r="H25" i="19"/>
  <c r="D28" i="23" s="1"/>
  <c r="H9" i="19"/>
  <c r="D25" i="23" s="1"/>
  <c r="H17" i="19"/>
  <c r="D24" i="23" s="1"/>
  <c r="H26" i="19"/>
  <c r="D6" i="23" s="1"/>
  <c r="H15" i="19"/>
  <c r="D21" i="23" s="1"/>
  <c r="H20" i="19"/>
  <c r="D18" i="23" s="1"/>
  <c r="H10" i="19"/>
  <c r="D3" i="23" s="1"/>
  <c r="H6" i="19"/>
  <c r="D13" i="23" s="1"/>
  <c r="H27" i="19"/>
  <c r="D7" i="23" s="1"/>
  <c r="H28" i="19"/>
  <c r="D10" i="23" s="1"/>
  <c r="H16" i="19"/>
  <c r="D11" i="23" s="1"/>
  <c r="H12" i="19"/>
  <c r="D14" i="23" s="1"/>
  <c r="H23" i="19"/>
  <c r="D23" i="23" s="1"/>
  <c r="H3" i="19"/>
  <c r="D9" i="23" s="1"/>
  <c r="H7" i="19"/>
  <c r="D26" i="23" s="1"/>
  <c r="H8" i="19"/>
  <c r="D8" i="23" s="1"/>
  <c r="J20" i="19"/>
  <c r="L18" i="23" s="1"/>
  <c r="J12" i="19"/>
  <c r="L14" i="23" s="1"/>
  <c r="J4" i="19"/>
  <c r="L22" i="23" s="1"/>
  <c r="J28" i="19"/>
  <c r="L10" i="23" s="1"/>
  <c r="J19" i="19"/>
  <c r="L4" i="23" s="1"/>
  <c r="J11" i="19"/>
  <c r="L15" i="23" s="1"/>
  <c r="J3" i="19"/>
  <c r="L9" i="23" s="1"/>
  <c r="J27" i="19"/>
  <c r="L7" i="23" s="1"/>
  <c r="J22" i="19"/>
  <c r="L29" i="23" s="1"/>
  <c r="J18" i="19"/>
  <c r="L20" i="23" s="1"/>
  <c r="J14" i="19"/>
  <c r="L30" i="23" s="1"/>
  <c r="J10" i="19"/>
  <c r="L3" i="23" s="1"/>
  <c r="J6" i="19"/>
  <c r="L13" i="23" s="1"/>
  <c r="J2" i="19"/>
  <c r="L17" i="23" s="1"/>
  <c r="J29" i="19"/>
  <c r="L19" i="23" s="1"/>
  <c r="J25" i="19"/>
  <c r="L28" i="23" s="1"/>
  <c r="J16" i="19"/>
  <c r="L11" i="23" s="1"/>
  <c r="J8" i="19"/>
  <c r="L8" i="23" s="1"/>
  <c r="J24" i="19"/>
  <c r="L27" i="23" s="1"/>
  <c r="J15" i="19"/>
  <c r="L21" i="23" s="1"/>
  <c r="J7" i="19"/>
  <c r="L26" i="23" s="1"/>
  <c r="J23" i="19"/>
  <c r="L23" i="23" s="1"/>
  <c r="J26" i="19"/>
  <c r="L6" i="23" s="1"/>
  <c r="J21" i="19"/>
  <c r="L5" i="23" s="1"/>
  <c r="J17" i="19"/>
  <c r="L24" i="23" s="1"/>
  <c r="J13" i="19"/>
  <c r="L16" i="23" s="1"/>
  <c r="J9" i="19"/>
  <c r="L25" i="23" s="1"/>
  <c r="J5" i="19"/>
  <c r="L12" i="23" s="1"/>
  <c r="B41" i="2"/>
  <c r="B78" i="2" s="1"/>
  <c r="B66" i="2"/>
  <c r="B53" i="2"/>
  <c r="B90" i="2" s="1"/>
  <c r="B55" i="2"/>
  <c r="B92" i="2" s="1"/>
  <c r="B61" i="2"/>
  <c r="B49" i="2"/>
  <c r="B86" i="2" s="1"/>
  <c r="B64" i="2"/>
  <c r="B60" i="2"/>
  <c r="B56" i="2"/>
  <c r="B93" i="2" s="1"/>
  <c r="B51" i="2"/>
  <c r="B88" i="2" s="1"/>
  <c r="B47" i="2"/>
  <c r="B84" i="2" s="1"/>
  <c r="B43" i="2"/>
  <c r="B80" i="2" s="1"/>
  <c r="B39" i="2"/>
  <c r="B76" i="2" s="1"/>
  <c r="B52" i="2"/>
  <c r="B89" i="2" s="1"/>
  <c r="B62" i="2"/>
  <c r="B48" i="2"/>
  <c r="B85" i="2" s="1"/>
  <c r="B58" i="2"/>
  <c r="B95" i="2" s="1"/>
  <c r="B44" i="2"/>
  <c r="B81" i="2" s="1"/>
  <c r="B54" i="2"/>
  <c r="B91" i="2" s="1"/>
  <c r="B65" i="2"/>
  <c r="B50" i="2"/>
  <c r="B87" i="2" s="1"/>
  <c r="B57" i="2"/>
  <c r="B94" i="2" s="1"/>
  <c r="B46" i="2"/>
  <c r="B83" i="2" s="1"/>
  <c r="B45" i="2"/>
  <c r="B82" i="2" s="1"/>
  <c r="B42" i="2"/>
  <c r="B79" i="2" s="1"/>
  <c r="B40" i="2"/>
  <c r="B77" i="2" s="1"/>
  <c r="B71" i="2"/>
  <c r="B63" i="2"/>
  <c r="B59" i="2"/>
  <c r="Q180" i="2"/>
  <c r="I171" i="2"/>
  <c r="I159" i="2"/>
  <c r="I155" i="2"/>
  <c r="B166" i="2"/>
  <c r="B180" i="2"/>
  <c r="B179" i="2"/>
  <c r="R172" i="2"/>
  <c r="J155" i="2"/>
  <c r="Q165" i="2"/>
  <c r="Q161" i="2"/>
  <c r="Q157" i="2"/>
  <c r="I176" i="2"/>
  <c r="I179" i="2"/>
  <c r="I174" i="2"/>
  <c r="I170" i="2"/>
  <c r="I166" i="2"/>
  <c r="I162" i="2"/>
  <c r="I158" i="2"/>
  <c r="B178" i="2"/>
  <c r="B181" i="2"/>
  <c r="B165" i="2"/>
  <c r="B176" i="2"/>
  <c r="B160" i="2"/>
  <c r="B175" i="2"/>
  <c r="B159" i="2"/>
  <c r="R179" i="2"/>
  <c r="R171" i="2"/>
  <c r="R163" i="2"/>
  <c r="R159" i="2"/>
  <c r="R155" i="2"/>
  <c r="J182" i="2"/>
  <c r="J175" i="2"/>
  <c r="J171" i="2"/>
  <c r="J167" i="2"/>
  <c r="J163" i="2"/>
  <c r="J159" i="2"/>
  <c r="J176" i="2"/>
  <c r="Q182" i="2"/>
  <c r="Q178" i="2"/>
  <c r="Q172" i="2"/>
  <c r="Q168" i="2"/>
  <c r="Q164" i="2"/>
  <c r="Q160" i="2"/>
  <c r="Q156" i="2"/>
  <c r="I182" i="2"/>
  <c r="I178" i="2"/>
  <c r="I173" i="2"/>
  <c r="I169" i="2"/>
  <c r="I165" i="2"/>
  <c r="I161" i="2"/>
  <c r="I157" i="2"/>
  <c r="B162" i="2"/>
  <c r="B170" i="2"/>
  <c r="B177" i="2"/>
  <c r="B161" i="2"/>
  <c r="B172" i="2"/>
  <c r="B156" i="2"/>
  <c r="B171" i="2"/>
  <c r="R178" i="2"/>
  <c r="R170" i="2"/>
  <c r="R162" i="2"/>
  <c r="J181" i="2"/>
  <c r="J180" i="2"/>
  <c r="J174" i="2"/>
  <c r="J170" i="2"/>
  <c r="J166" i="2"/>
  <c r="J162" i="2"/>
  <c r="J158" i="2"/>
  <c r="Q175" i="2"/>
  <c r="Q174" i="2"/>
  <c r="Q170" i="2"/>
  <c r="Q166" i="2"/>
  <c r="Q162" i="2"/>
  <c r="Q158" i="2"/>
  <c r="I180" i="2"/>
  <c r="I175" i="2"/>
  <c r="I167" i="2"/>
  <c r="I163" i="2"/>
  <c r="B158" i="2"/>
  <c r="B169" i="2"/>
  <c r="B164" i="2"/>
  <c r="B163" i="2"/>
  <c r="R180" i="2"/>
  <c r="R176" i="2"/>
  <c r="R168" i="2"/>
  <c r="R160" i="2"/>
  <c r="J177" i="2"/>
  <c r="J156" i="2"/>
  <c r="J172" i="2"/>
  <c r="J168" i="2"/>
  <c r="J164" i="2"/>
  <c r="J160" i="2"/>
  <c r="Q176" i="2"/>
  <c r="Q179" i="2"/>
  <c r="Q173" i="2"/>
  <c r="Q169" i="2"/>
  <c r="Q181" i="2"/>
  <c r="Q177" i="2"/>
  <c r="Q171" i="2"/>
  <c r="Q167" i="2"/>
  <c r="Q163" i="2"/>
  <c r="Q159" i="2"/>
  <c r="Q155" i="2"/>
  <c r="I181" i="2"/>
  <c r="I177" i="2"/>
  <c r="I172" i="2"/>
  <c r="I168" i="2"/>
  <c r="I164" i="2"/>
  <c r="I160" i="2"/>
  <c r="I156" i="2"/>
  <c r="B174" i="2"/>
  <c r="B182" i="2"/>
  <c r="B173" i="2"/>
  <c r="B157" i="2"/>
  <c r="B168" i="2"/>
  <c r="B155" i="2"/>
  <c r="B167" i="2"/>
  <c r="R71" i="2"/>
  <c r="R39" i="2"/>
  <c r="R76" i="2" s="1"/>
  <c r="R40" i="2"/>
  <c r="R77" i="2" s="1"/>
  <c r="R41" i="2"/>
  <c r="R78" i="2" s="1"/>
  <c r="R42" i="2"/>
  <c r="R79" i="2" s="1"/>
  <c r="R43" i="2"/>
  <c r="R80" i="2" s="1"/>
  <c r="R44" i="2"/>
  <c r="R81" i="2" s="1"/>
  <c r="R45" i="2"/>
  <c r="R82" i="2" s="1"/>
  <c r="R46" i="2"/>
  <c r="R83" i="2" s="1"/>
  <c r="R47" i="2"/>
  <c r="R84" i="2" s="1"/>
  <c r="R48" i="2"/>
  <c r="R85" i="2" s="1"/>
  <c r="R49" i="2"/>
  <c r="R86" i="2" s="1"/>
  <c r="R50" i="2"/>
  <c r="R87" i="2" s="1"/>
  <c r="R51" i="2"/>
  <c r="R88" i="2" s="1"/>
  <c r="R52" i="2"/>
  <c r="R89" i="2" s="1"/>
  <c r="R53" i="2"/>
  <c r="R90" i="2" s="1"/>
  <c r="R54" i="2"/>
  <c r="R91" i="2" s="1"/>
  <c r="R55" i="2"/>
  <c r="R92" i="2" s="1"/>
  <c r="R56" i="2"/>
  <c r="R93" i="2" s="1"/>
  <c r="R57" i="2"/>
  <c r="R94" i="2" s="1"/>
  <c r="R58" i="2"/>
  <c r="R95" i="2" s="1"/>
  <c r="R59" i="2"/>
  <c r="R62" i="2"/>
  <c r="R64" i="2"/>
  <c r="R60" i="2"/>
  <c r="R63" i="2"/>
  <c r="R66" i="2"/>
  <c r="R61" i="2"/>
  <c r="R65" i="2"/>
  <c r="R181" i="2"/>
  <c r="R177" i="2"/>
  <c r="R173" i="2"/>
  <c r="R165" i="2"/>
  <c r="R161" i="2"/>
  <c r="Q39" i="2"/>
  <c r="Q76" i="2" s="1"/>
  <c r="Q71" i="2"/>
  <c r="Q40" i="2"/>
  <c r="Q77" i="2" s="1"/>
  <c r="Q41" i="2"/>
  <c r="Q78" i="2" s="1"/>
  <c r="Q42" i="2"/>
  <c r="Q79" i="2" s="1"/>
  <c r="Q43" i="2"/>
  <c r="Q80" i="2" s="1"/>
  <c r="Q44" i="2"/>
  <c r="Q81" i="2" s="1"/>
  <c r="Q45" i="2"/>
  <c r="Q82" i="2" s="1"/>
  <c r="Q46" i="2"/>
  <c r="Q83" i="2" s="1"/>
  <c r="Q47" i="2"/>
  <c r="Q84" i="2" s="1"/>
  <c r="Q48" i="2"/>
  <c r="Q85" i="2" s="1"/>
  <c r="Q49" i="2"/>
  <c r="Q86" i="2" s="1"/>
  <c r="Q50" i="2"/>
  <c r="Q87" i="2" s="1"/>
  <c r="Q51" i="2"/>
  <c r="Q88" i="2" s="1"/>
  <c r="Q52" i="2"/>
  <c r="Q89" i="2" s="1"/>
  <c r="Q53" i="2"/>
  <c r="Q90" i="2" s="1"/>
  <c r="Q54" i="2"/>
  <c r="Q91" i="2" s="1"/>
  <c r="Q55" i="2"/>
  <c r="Q92" i="2" s="1"/>
  <c r="Q56" i="2"/>
  <c r="Q93" i="2" s="1"/>
  <c r="Q57" i="2"/>
  <c r="Q94" i="2" s="1"/>
  <c r="Q59" i="2"/>
  <c r="Q58" i="2"/>
  <c r="Q95" i="2" s="1"/>
  <c r="Q60" i="2"/>
  <c r="Q61" i="2"/>
  <c r="Q62" i="2"/>
  <c r="Q63" i="2"/>
  <c r="Q64" i="2"/>
  <c r="Q65" i="2"/>
  <c r="Q66" i="2"/>
  <c r="J179" i="2"/>
  <c r="J178" i="2"/>
  <c r="J173" i="2"/>
  <c r="J169" i="2"/>
  <c r="J165" i="2"/>
  <c r="J161" i="2"/>
  <c r="J157" i="2"/>
  <c r="H18" i="19" l="1"/>
  <c r="D20" i="23" s="1"/>
  <c r="H22" i="19"/>
  <c r="D29" i="23" s="1"/>
  <c r="H24" i="19"/>
  <c r="D27" i="23" s="1"/>
  <c r="H4" i="19"/>
  <c r="H11" i="19"/>
  <c r="D15" i="23" s="1"/>
  <c r="H5" i="19"/>
  <c r="D12" i="23" s="1"/>
  <c r="H19" i="19"/>
  <c r="D4" i="23" s="1"/>
  <c r="H29" i="19"/>
  <c r="D19" i="23" s="1"/>
  <c r="R166" i="2"/>
  <c r="R182" i="2"/>
  <c r="R156" i="2"/>
  <c r="R169" i="2"/>
  <c r="H14" i="19"/>
  <c r="D30" i="23" s="1"/>
  <c r="H21" i="19"/>
  <c r="D5" i="23" s="1"/>
  <c r="S17" i="19"/>
  <c r="T24" i="23" s="1"/>
  <c r="S2" i="19"/>
  <c r="T17" i="23" s="1"/>
  <c r="S18" i="19"/>
  <c r="T20" i="23" s="1"/>
  <c r="S12" i="19"/>
  <c r="T14" i="23" s="1"/>
  <c r="S7" i="19"/>
  <c r="T26" i="23" s="1"/>
  <c r="S23" i="19"/>
  <c r="T23" i="23" s="1"/>
  <c r="S28" i="19"/>
  <c r="T10" i="23" s="1"/>
  <c r="R158" i="2"/>
  <c r="R174" i="2"/>
  <c r="R175" i="2"/>
  <c r="S20" i="19"/>
  <c r="T18" i="23" s="1"/>
  <c r="S27" i="19"/>
  <c r="T7" i="23" s="1"/>
  <c r="S4" i="19"/>
  <c r="T22" i="23" s="1"/>
  <c r="S19" i="19"/>
  <c r="T4" i="23" s="1"/>
  <c r="R167" i="2"/>
  <c r="H2" i="19"/>
  <c r="D17" i="23" s="1"/>
  <c r="S9" i="19"/>
  <c r="T25" i="23" s="1"/>
  <c r="S25" i="19"/>
  <c r="T28" i="23" s="1"/>
  <c r="S10" i="19"/>
  <c r="T3" i="23" s="1"/>
  <c r="S26" i="19"/>
  <c r="T6" i="23" s="1"/>
  <c r="S24" i="19"/>
  <c r="T27" i="23" s="1"/>
  <c r="S15" i="19"/>
  <c r="T21" i="23" s="1"/>
  <c r="S8" i="19"/>
  <c r="T8" i="23" s="1"/>
  <c r="D16" i="15"/>
  <c r="D26" i="15"/>
  <c r="D23" i="15"/>
  <c r="D24" i="15"/>
  <c r="D13" i="15"/>
  <c r="D29" i="15"/>
  <c r="V18" i="19"/>
  <c r="R20" i="23" s="1"/>
  <c r="V7" i="19"/>
  <c r="R26" i="23" s="1"/>
  <c r="V28" i="19"/>
  <c r="R10" i="23" s="1"/>
  <c r="V27" i="19"/>
  <c r="R7" i="23" s="1"/>
  <c r="V19" i="19"/>
  <c r="R4" i="23" s="1"/>
  <c r="V17" i="19"/>
  <c r="R24" i="23" s="1"/>
  <c r="V12" i="19"/>
  <c r="R14" i="23" s="1"/>
  <c r="V9" i="19"/>
  <c r="R25" i="23" s="1"/>
  <c r="V10" i="19"/>
  <c r="R3" i="23" s="1"/>
  <c r="V24" i="19"/>
  <c r="R27" i="23" s="1"/>
  <c r="V15" i="19"/>
  <c r="R21" i="23" s="1"/>
  <c r="V8" i="19"/>
  <c r="R8" i="23" s="1"/>
  <c r="R164" i="2"/>
  <c r="D15" i="15"/>
  <c r="S5" i="19"/>
  <c r="T12" i="23" s="1"/>
  <c r="S13" i="19"/>
  <c r="T16" i="23" s="1"/>
  <c r="S21" i="19"/>
  <c r="T5" i="23" s="1"/>
  <c r="S29" i="19"/>
  <c r="T19" i="23" s="1"/>
  <c r="S6" i="19"/>
  <c r="T13" i="23" s="1"/>
  <c r="S14" i="19"/>
  <c r="T30" i="23" s="1"/>
  <c r="S22" i="19"/>
  <c r="T29" i="23" s="1"/>
  <c r="S3" i="19"/>
  <c r="T9" i="23" s="1"/>
  <c r="S11" i="19"/>
  <c r="T15" i="23" s="1"/>
  <c r="S16" i="19"/>
  <c r="T11" i="23" s="1"/>
  <c r="P13" i="19"/>
  <c r="E29" i="15" s="1"/>
  <c r="P23" i="19"/>
  <c r="E22" i="15" s="1"/>
  <c r="P8" i="19"/>
  <c r="P25" i="19"/>
  <c r="E26" i="15" s="1"/>
  <c r="P10" i="19"/>
  <c r="E8" i="15" s="1"/>
  <c r="P18" i="19"/>
  <c r="P11" i="19"/>
  <c r="P28" i="19"/>
  <c r="E6" i="15" s="1"/>
  <c r="P12" i="19"/>
  <c r="P5" i="19"/>
  <c r="E23" i="15" s="1"/>
  <c r="P21" i="19"/>
  <c r="E2" i="15" s="1"/>
  <c r="P15" i="19"/>
  <c r="E20" i="15" s="1"/>
  <c r="P2" i="19"/>
  <c r="K17" i="23" s="1"/>
  <c r="P27" i="19"/>
  <c r="E4" i="15" s="1"/>
  <c r="P9" i="19"/>
  <c r="P17" i="19"/>
  <c r="E13" i="15" s="1"/>
  <c r="P26" i="19"/>
  <c r="P7" i="19"/>
  <c r="P24" i="19"/>
  <c r="P16" i="19"/>
  <c r="E14" i="15" s="1"/>
  <c r="P29" i="19"/>
  <c r="P6" i="19"/>
  <c r="E28" i="15" s="1"/>
  <c r="P14" i="19"/>
  <c r="P22" i="19"/>
  <c r="P3" i="19"/>
  <c r="P19" i="19"/>
  <c r="E18" i="15" s="1"/>
  <c r="P4" i="19"/>
  <c r="P20" i="19"/>
  <c r="D7" i="15"/>
  <c r="D6" i="15"/>
  <c r="D5" i="15"/>
  <c r="D9" i="15"/>
  <c r="D22" i="15"/>
  <c r="D14" i="15"/>
  <c r="D4" i="15"/>
  <c r="D17" i="15"/>
  <c r="D27" i="15"/>
  <c r="D19" i="15"/>
  <c r="D3" i="15"/>
  <c r="D28" i="15"/>
  <c r="D20" i="15"/>
  <c r="D11" i="15"/>
  <c r="D12" i="15"/>
  <c r="D8" i="15"/>
  <c r="D25" i="15"/>
  <c r="D22" i="23" l="1"/>
  <c r="D21" i="15"/>
  <c r="D18" i="15"/>
  <c r="V2" i="19"/>
  <c r="R17" i="23" s="1"/>
  <c r="V20" i="19"/>
  <c r="V4" i="19"/>
  <c r="V25" i="19"/>
  <c r="R28" i="23" s="1"/>
  <c r="D10" i="15"/>
  <c r="V26" i="19"/>
  <c r="R6" i="23" s="1"/>
  <c r="V23" i="19"/>
  <c r="R23" i="23" s="1"/>
  <c r="D2" i="15"/>
  <c r="AE17" i="19"/>
  <c r="C24" i="23" s="1"/>
  <c r="AE27" i="19"/>
  <c r="C7" i="23" s="1"/>
  <c r="AE12" i="19"/>
  <c r="C14" i="23" s="1"/>
  <c r="AE4" i="19"/>
  <c r="C22" i="23" s="1"/>
  <c r="R22" i="23"/>
  <c r="F6" i="15"/>
  <c r="AE20" i="19"/>
  <c r="C18" i="23" s="1"/>
  <c r="R18" i="23"/>
  <c r="F4" i="15"/>
  <c r="AE28" i="19"/>
  <c r="C10" i="23" s="1"/>
  <c r="AE18" i="19"/>
  <c r="C20" i="23" s="1"/>
  <c r="F24" i="15"/>
  <c r="AE2" i="19"/>
  <c r="C17" i="23" s="1"/>
  <c r="E9" i="15"/>
  <c r="AE19" i="19"/>
  <c r="C4" i="23" s="1"/>
  <c r="AE24" i="19"/>
  <c r="C27" i="23" s="1"/>
  <c r="AE9" i="19"/>
  <c r="C25" i="23" s="1"/>
  <c r="E12" i="15"/>
  <c r="F5" i="15"/>
  <c r="AE25" i="19"/>
  <c r="C28" i="23" s="1"/>
  <c r="F3" i="15"/>
  <c r="F27" i="15"/>
  <c r="F21" i="15"/>
  <c r="AE7" i="19"/>
  <c r="C26" i="23" s="1"/>
  <c r="E27" i="15"/>
  <c r="E17" i="15"/>
  <c r="E11" i="15"/>
  <c r="AE15" i="19"/>
  <c r="C21" i="23" s="1"/>
  <c r="E21" i="15"/>
  <c r="E7" i="15"/>
  <c r="E25" i="15"/>
  <c r="E16" i="15"/>
  <c r="E24" i="15"/>
  <c r="E5" i="15"/>
  <c r="E15" i="15"/>
  <c r="E3" i="15"/>
  <c r="E19" i="15"/>
  <c r="E10" i="15"/>
  <c r="V16" i="19"/>
  <c r="R11" i="23" s="1"/>
  <c r="V14" i="19"/>
  <c r="R30" i="23" s="1"/>
  <c r="V13" i="19"/>
  <c r="R16" i="23" s="1"/>
  <c r="F9" i="15"/>
  <c r="F8" i="15"/>
  <c r="F15" i="15"/>
  <c r="F13" i="15"/>
  <c r="F12" i="15"/>
  <c r="AE8" i="19"/>
  <c r="C8" i="23" s="1"/>
  <c r="AE10" i="19"/>
  <c r="C3" i="23" s="1"/>
  <c r="V11" i="19"/>
  <c r="R15" i="23" s="1"/>
  <c r="V6" i="19"/>
  <c r="R13" i="23" s="1"/>
  <c r="V5" i="19"/>
  <c r="R12" i="23" s="1"/>
  <c r="V3" i="19"/>
  <c r="R9" i="23" s="1"/>
  <c r="V29" i="19"/>
  <c r="R19" i="23" s="1"/>
  <c r="F20" i="15"/>
  <c r="F18" i="15"/>
  <c r="F11" i="15"/>
  <c r="V22" i="19"/>
  <c r="R29" i="23" s="1"/>
  <c r="V21" i="19"/>
  <c r="R5" i="23" s="1"/>
  <c r="C7" i="15"/>
  <c r="C8" i="15"/>
  <c r="C11" i="15"/>
  <c r="C18" i="15"/>
  <c r="F10" i="15" l="1"/>
  <c r="F26" i="15"/>
  <c r="C20" i="15"/>
  <c r="F22" i="15"/>
  <c r="AE23" i="19"/>
  <c r="AE26" i="19"/>
  <c r="C27" i="15"/>
  <c r="C3" i="15"/>
  <c r="C23" i="15"/>
  <c r="C9" i="15"/>
  <c r="C13" i="15"/>
  <c r="C6" i="15"/>
  <c r="C26" i="15"/>
  <c r="C4" i="15"/>
  <c r="C24" i="15"/>
  <c r="C15" i="15"/>
  <c r="C10" i="15"/>
  <c r="F2" i="15"/>
  <c r="AE21" i="19"/>
  <c r="C5" i="23" s="1"/>
  <c r="F16" i="15"/>
  <c r="AE29" i="19"/>
  <c r="C19" i="23" s="1"/>
  <c r="F23" i="15"/>
  <c r="AE5" i="19"/>
  <c r="C12" i="23" s="1"/>
  <c r="F19" i="15"/>
  <c r="AE11" i="19"/>
  <c r="C15" i="23" s="1"/>
  <c r="F25" i="15"/>
  <c r="AE14" i="19"/>
  <c r="C30" i="23" s="1"/>
  <c r="F17" i="15"/>
  <c r="AE22" i="19"/>
  <c r="C29" i="23" s="1"/>
  <c r="F7" i="15"/>
  <c r="AE3" i="19"/>
  <c r="C9" i="23" s="1"/>
  <c r="F28" i="15"/>
  <c r="AE6" i="19"/>
  <c r="C13" i="23" s="1"/>
  <c r="F29" i="15"/>
  <c r="AE13" i="19"/>
  <c r="C16" i="23" s="1"/>
  <c r="F14" i="15"/>
  <c r="AE16" i="19"/>
  <c r="C11" i="23" s="1"/>
  <c r="C6" i="23" l="1"/>
  <c r="C5" i="15"/>
  <c r="C23" i="23"/>
  <c r="C21" i="15"/>
  <c r="C28" i="15"/>
  <c r="C29" i="15"/>
  <c r="C25" i="15"/>
  <c r="C19" i="15"/>
  <c r="C2" i="15"/>
  <c r="C16" i="15"/>
  <c r="C17" i="15"/>
  <c r="C14" i="15"/>
  <c r="C12" i="15"/>
  <c r="C22" i="15"/>
</calcChain>
</file>

<file path=xl/comments1.xml><?xml version="1.0" encoding="utf-8"?>
<comments xmlns="http://schemas.openxmlformats.org/spreadsheetml/2006/main">
  <authors>
    <author>tc={A80CD628-1E7C-4E05-8C98-39D26B3947B5}</author>
    <author>tc={A6295813-D23D-4E9A-B79A-BE5AEDCA799B}</author>
    <author>tc={1DD003C1-B6F2-448F-9A1D-2E60687BBC41}</author>
    <author>tc={698BD27B-CB4F-4316-A435-930EBE9DA0E2}</author>
    <author>tc={6C305FA0-DA34-4784-B961-64EDC9C52994}</author>
    <author>tc={B70860CD-C2DC-4F0C-9CD3-B05152B4EF99}</author>
    <author>tc={FA2BCF56-9089-4E15-B78F-60429769E038}</author>
    <author>tc={376434E8-C8EA-4D55-9BF6-F2996FBE767F}</author>
    <author>tc={B3D8659E-C56A-4EFD-A218-29E28A66621C}</author>
    <author>tc={54D2D51B-559D-4FA4-A0FD-0F3EE3290B5D}</author>
    <author>tc={28E40C1A-02EF-4357-8B65-23058F1FE6B9}</author>
    <author>tc={2614C2B5-151C-4FD7-834B-E560EA7A2F56}</author>
  </authors>
  <commentList>
    <comment ref="G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ttps://appsso.eurostat.ec.europa.eu/nui/show.do?query=BOOKMARK_DS-876467_QID_-6A2B9722_UID_-1D3C2876&amp;layout=TIME,C,X,0;GEO,L,Y,0;UNIT,L,Z,0;INDICATORS,C,Z,1;&amp;zSelection=DS-876467UNIT,PC;DS-876467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
Reply:
    The circular material use rate (CMU rate) measures, in percentage, the share of material recovered and fed back into the economy - thus saving extraction of primary raw materials - in overall material use. The CMU rate is thus defined as the ratio of the circular use of materials (U) to the overall material use (M).</t>
        </r>
      </text>
    </comment>
    <comment ref="I1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https://globalclimatestrike.net/7-million-people-demand-action-after-week-of-climate-strikes/
Reply:
    Still has to be normalized by population
Reply:
    Results are for the "Week for Future" that is a part of "Fridays for Future" Program under the Global Climate Strike Network. Response rate is only 40% so data is not fantastic, but its good. Week for Future started 20 September 2019
</t>
        </r>
      </text>
    </comment>
    <comment ref="J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https://ec.europa.eu/environment/ecoap/indicators/societal-behaviours_en
2016
- Overall media mentions in electronic mass media
</t>
        </r>
      </text>
    </comment>
    <comment ref="K1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Percent GDP that is attributed to "Circular Economy industries"
</t>
        </r>
      </text>
    </comment>
    <comment ref="S1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Percentage of total
Reply:
    https://ec.europa.eu/eurostat/tgm/table.do?tab=table&amp;tableSelection=5&amp;labeling=labels&amp;footnotes=yes&amp;layout=time,geo,cat&amp;language=en&amp;pcode=cei_cie010&amp;plugin=1</t>
        </r>
      </text>
    </comment>
    <comment ref="T1" authorId="5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Q1 Has your company undertaken any of the following activities in the last 3 years? 1.1 Re-plan of the way water is used to minimise usage and maximise re-usage; 1.2 Use of renewable energy; 1.3 Re-plan energy usage to minimise consumption; 1.4 Minimise waste by recycling or reusing waste or selling it to another company; 1.5 Redesign products and services to minimise the use of materials or use recycled materials.
</t>
        </r>
      </text>
    </comment>
    <comment ref="W1" authorId="6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https://ec.europa.eu/environment/ecoap/indicators/business-operations_en
Financing sources for CE businesses activities 
</t>
        </r>
      </text>
    </comment>
    <comment ref="Y1" authorId="7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https://www.enfrecycling.com/directory/plastic-plant/Other-Europe
</t>
        </r>
      </text>
    </comment>
    <comment ref="Z1" authorId="8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Based on European Environment Agency 2019 Report on "Preventing Plastic Waste in Europe"
</t>
        </r>
      </text>
    </comment>
    <comment ref="AJ1" authorId="9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NA_ITEM	Purchasing power parities (EU27_2019=1)
PPP_CAT	Gross domestic product
Overall PPP
https://appsso.eurostat.ec.europa.eu/nui/show.do?query=BOOKMARK_DS-053404_QID_-5F5D4B00_UID_-3F171EB0&amp;layout=TIME,C,X,0;GEO,L,Y,0;NA_ITEM,L,Z,0;PPP_CAT,L,Z,1;INDICATORS,C,Z,2;&amp;zSelection=DS-053404INDICATORS,OBS_FLAG;DS-053404PPP_CAT,GDP;DS-053404NA_ITEM,PPP_EU27_2019;&amp;rankName1=PPP-CA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      </r>
      </text>
    </comment>
    <comment ref="Z7" authorId="1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https://www.plasticsnewseurope.com/article/20161215/PNE/161219930/czech-republic-to-introduce-compulsory-plastic-bag-fees
Reply:
    source for 0.04EUR
Reply:
    its the minimum fee charged
</t>
        </r>
      </text>
    </comment>
    <comment ref="Z10" authorId="1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https://yle.fi/uutiset/osasto/news/poll_consumers_in_finland_split_over_retail_plastic_bags/10330395
</t>
        </r>
      </text>
    </comment>
  </commentList>
</comments>
</file>

<file path=xl/comments2.xml><?xml version="1.0" encoding="utf-8"?>
<comments xmlns="http://schemas.openxmlformats.org/spreadsheetml/2006/main">
  <authors>
    <author>tc={96F16B10-9AE5-4BE0-B061-FBF60CF94956}</author>
    <author>tc={1B4D4290-420C-460E-9383-5AC91A769AC8}</author>
    <author>tc={438992A9-0A9D-483C-8B66-5586FBFB0DC6}</author>
    <author>tc={F4D2108C-4DA1-4D0A-B017-59C3E3B1625B}</author>
    <author>tc={37F63DA8-6A52-425A-AE85-7616103B044A}</author>
    <author>tc={D874A274-005E-4E8D-B0E6-0313380FAA97}</author>
  </authors>
  <commentList>
    <comment ref="C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http://appsso.eurostat.ec.europa.eu/nui/submitViewTableAction.do
Reply:
    per kilogram</t>
        </r>
      </text>
    </comment>
    <comment ref="G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ttps://appsso.eurostat.ec.europa.eu/nui/show.do?query=BOOKMARK_DS-876467_QID_-6A2B9722_UID_-1D3C2876&amp;layout=TIME,C,X,0;GEO,L,Y,0;UNIT,L,Z,0;INDICATORS,C,Z,1;&amp;zSelection=DS-876467UNIT,PC;DS-876467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
Reply:
    The circular material use rate (CMU rate) measures, in percentage, the share of material recovered and fed back into the economy - thus saving extraction of primary raw materials - in overall material use. The CMU rate is thus defined as the ratio of the circular use of materials (U) to the overall material use (M).</t>
        </r>
      </text>
    </comment>
    <comment ref="J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https://globalclimatestrike.net/7-million-people-demand-action-after-week-of-climate-strikes/
Reply:
    Still has to be normalized by population</t>
        </r>
      </text>
    </comment>
    <comment ref="K1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https://ec.europa.eu/environment/ecoap/indicators/societal-behaviours_en
2016
- Overall media mentions in electronic mass media
</t>
        </r>
      </text>
    </comment>
    <comment ref="X1" authorId="4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https://ec.europa.eu/environment/ecoap/indicators/business-operations_en
Financing sources for CE businesses activities 
</t>
        </r>
      </text>
    </comment>
    <comment ref="Z1" authorId="5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Based on European Environment Agency 2019 Report on "Preventing Plastic Waste in Europe"
</t>
        </r>
      </text>
    </comment>
  </commentList>
</comments>
</file>

<file path=xl/sharedStrings.xml><?xml version="1.0" encoding="utf-8"?>
<sst xmlns="http://schemas.openxmlformats.org/spreadsheetml/2006/main" count="459" uniqueCount="99">
  <si>
    <t>Country</t>
  </si>
  <si>
    <t>Overall Score Without survey</t>
  </si>
  <si>
    <t>Sustainable Development Ranking</t>
  </si>
  <si>
    <t>INNO4SD</t>
  </si>
  <si>
    <t>GGEI</t>
  </si>
  <si>
    <t>SPI</t>
  </si>
  <si>
    <t>SGI</t>
  </si>
  <si>
    <t>Eco-Innovation Index (2018)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</si>
  <si>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</si>
  <si>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</si>
  <si>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</si>
  <si>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</si>
  <si>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</si>
  <si>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</si>
  <si>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</si>
  <si>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</si>
  <si>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</si>
  <si>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</si>
  <si>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</si>
  <si>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</si>
  <si>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</si>
  <si>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</si>
  <si>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</si>
  <si>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</si>
  <si>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</si>
  <si>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</si>
  <si>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</si>
  <si>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</si>
  <si>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</si>
  <si>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</si>
  <si>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</si>
  <si>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</si>
  <si>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</si>
  <si>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</si>
  <si>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</si>
  <si>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</si>
  <si>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Source</t>
  </si>
  <si>
    <t xml:space="preserve">Plastic recycling 2017 (missing filled in with 2016 data) </t>
  </si>
  <si>
    <t xml:space="preserve">Plastic pakaging waste per capita </t>
  </si>
  <si>
    <t>Share of incinerated post-consumer plastic waste</t>
  </si>
  <si>
    <t>Share of landfilled post-consumer plastic waste</t>
  </si>
  <si>
    <t>Net Trade of recyclable Plastics per capita 2018 (Imports divided by exports)</t>
  </si>
  <si>
    <t>Circular Material Usage (CMU)</t>
  </si>
  <si>
    <t>Climate strike Attendees 20-27.09.2019 per million inhabitants</t>
  </si>
  <si>
    <t>Electronic mass Media Mentions</t>
  </si>
  <si>
    <t xml:space="preserve">Eco-industry revenue, in % of total revenue </t>
  </si>
  <si>
    <t>Bought a remanufactured product</t>
  </si>
  <si>
    <t>Leased or rented a product instead of buying it</t>
  </si>
  <si>
    <t>Used sharing schemes</t>
  </si>
  <si>
    <t>Survey Consumer</t>
  </si>
  <si>
    <t>Patents per million inhabitants (cumulative 2000-2015)</t>
  </si>
  <si>
    <t>Difficulty to Implement</t>
  </si>
  <si>
    <t>People employed in CE related fields (2016)</t>
  </si>
  <si>
    <t>Circular activities of small and medium Companies</t>
  </si>
  <si>
    <t>Amount of Financing for circular economy activities financed by company itself</t>
  </si>
  <si>
    <t>Deposit bottle Scheme (2017)</t>
  </si>
  <si>
    <t>Plastic Recycling Centers per million inhabitants</t>
  </si>
  <si>
    <t>Plastic Bag Tax Rates and Bans</t>
  </si>
  <si>
    <t>Publication Mentions</t>
  </si>
  <si>
    <t>Survey Regulatory</t>
  </si>
  <si>
    <t>Population</t>
  </si>
  <si>
    <t>Purchasing power parity 2018</t>
  </si>
  <si>
    <t>Exchange rate 31-12-2018</t>
  </si>
  <si>
    <t>PPP adjusted for exchange rates</t>
  </si>
  <si>
    <t>Czechia</t>
  </si>
  <si>
    <t>:</t>
  </si>
  <si>
    <t>Slovakia</t>
  </si>
  <si>
    <t>UK</t>
  </si>
  <si>
    <t>Average</t>
  </si>
  <si>
    <t>Stdev</t>
  </si>
  <si>
    <t>Stdev*3</t>
  </si>
  <si>
    <t>High</t>
  </si>
  <si>
    <t>Low</t>
  </si>
  <si>
    <t>3rd75</t>
  </si>
  <si>
    <t>1st25</t>
  </si>
  <si>
    <t>Crotia</t>
  </si>
  <si>
    <t xml:space="preserve"> </t>
  </si>
  <si>
    <t>Plastic packaging Waste kg per capita</t>
  </si>
  <si>
    <t>Benchmark Average</t>
  </si>
  <si>
    <t>Climate strike Attendees 20-27.09.2019</t>
  </si>
  <si>
    <t>Media Mentions</t>
  </si>
  <si>
    <t>Patents</t>
  </si>
  <si>
    <t xml:space="preserve">People Employed in CE related fields </t>
  </si>
  <si>
    <t>Overall Score</t>
  </si>
  <si>
    <t>Rank</t>
  </si>
  <si>
    <t>Consumer</t>
  </si>
  <si>
    <t>Business</t>
  </si>
  <si>
    <t>Regulatory</t>
  </si>
  <si>
    <t/>
  </si>
  <si>
    <t>Government</t>
  </si>
  <si>
    <t>Position</t>
  </si>
  <si>
    <t>-</t>
  </si>
  <si>
    <t>Survey Industry</t>
  </si>
  <si>
    <t>Average Consumer</t>
  </si>
  <si>
    <t>Average Government</t>
  </si>
  <si>
    <t>Average Business</t>
  </si>
  <si>
    <t>N/A</t>
  </si>
  <si>
    <t>Benchmark</t>
  </si>
  <si>
    <t>Population in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</si>
</sst>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0.0"/>
    <numFmt numFmtId="166" formatCode="#,##0.00000"/>
    <numFmt numFmtId="167" formatCode="#,##0.000000"/>
    <numFmt numFmtId="168" formatCode="#,##0.0000"/>
    <numFmt numFmtId="169" formatCode="#,##0.000"/>
    <numFmt numFmtId="170" formatCode="#,##0.0"/>
    <numFmt numFmtId="171" formatCode="0.00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  <charset val="1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2" borderId="11" applyNumberFormat="0" applyAlignment="0" applyProtection="0"/>
    <xf numFmtId="9" fontId="9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Protection="0">
      <alignment vertical="center"/>
    </xf>
    <xf numFmtId="0" fontId="11" fillId="0" borderId="0"/>
  </cellStyleXfs>
  <cellXfs count="206">
    <xf numFmtId="0" fontId="0" fillId="0" borderId="0" xfId="0"/>
    <xf numFmtId="2" fontId="0" fillId="0" borderId="0" xfId="0" applyNumberFormat="1"/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1" fillId="1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14" borderId="0" xfId="0" applyFill="1"/>
    <xf numFmtId="0" fontId="1" fillId="15" borderId="1" xfId="0" applyFont="1" applyFill="1" applyBorder="1"/>
    <xf numFmtId="0" fontId="1" fillId="15" borderId="1" xfId="0" applyFont="1" applyFill="1" applyBorder="1" applyAlignment="1">
      <alignment wrapText="1"/>
    </xf>
    <xf numFmtId="0" fontId="8" fillId="15" borderId="1" xfId="0" applyFont="1" applyFill="1" applyBorder="1" applyAlignment="1">
      <alignment horizontal="left"/>
    </xf>
    <xf numFmtId="2" fontId="7" fillId="12" borderId="11" xfId="4" applyNumberFormat="1"/>
    <xf numFmtId="0" fontId="7" fillId="12" borderId="11" xfId="4"/>
    <xf numFmtId="0" fontId="1" fillId="7" borderId="9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2" fontId="0" fillId="11" borderId="1" xfId="0" applyNumberFormat="1" applyFill="1" applyBorder="1"/>
    <xf numFmtId="2" fontId="0" fillId="10" borderId="1" xfId="0" applyNumberFormat="1" applyFill="1" applyBorder="1"/>
    <xf numFmtId="2" fontId="0" fillId="13" borderId="1" xfId="0" applyNumberFormat="1" applyFill="1" applyBorder="1"/>
    <xf numFmtId="2" fontId="0" fillId="13" borderId="10" xfId="0" applyNumberFormat="1" applyFill="1" applyBorder="1"/>
    <xf numFmtId="0" fontId="1" fillId="11" borderId="10" xfId="0" applyFont="1" applyFill="1" applyBorder="1" applyAlignment="1">
      <alignment horizontal="center" vertical="center" wrapText="1"/>
    </xf>
    <xf numFmtId="2" fontId="0" fillId="11" borderId="10" xfId="0" applyNumberFormat="1" applyFill="1" applyBorder="1"/>
    <xf numFmtId="0" fontId="1" fillId="13" borderId="15" xfId="0" applyFont="1" applyFill="1" applyBorder="1" applyAlignment="1">
      <alignment horizontal="center" vertical="center" wrapText="1"/>
    </xf>
    <xf numFmtId="2" fontId="0" fillId="13" borderId="15" xfId="0" applyNumberFormat="1" applyFill="1" applyBorder="1"/>
    <xf numFmtId="0" fontId="1" fillId="10" borderId="15" xfId="0" applyFont="1" applyFill="1" applyBorder="1" applyAlignment="1">
      <alignment horizontal="center" vertical="center" wrapText="1"/>
    </xf>
    <xf numFmtId="2" fontId="0" fillId="10" borderId="15" xfId="0" applyNumberFormat="1" applyFill="1" applyBorder="1"/>
    <xf numFmtId="0" fontId="0" fillId="16" borderId="14" xfId="0" applyFill="1" applyBorder="1" applyAlignment="1">
      <alignment horizontal="center" vertical="center" wrapText="1"/>
    </xf>
    <xf numFmtId="2" fontId="0" fillId="16" borderId="17" xfId="0" applyNumberFormat="1" applyFill="1" applyBorder="1"/>
    <xf numFmtId="2" fontId="0" fillId="16" borderId="16" xfId="0" applyNumberFormat="1" applyFill="1" applyBorder="1"/>
    <xf numFmtId="0" fontId="0" fillId="16" borderId="14" xfId="0" applyFill="1" applyBorder="1"/>
    <xf numFmtId="0" fontId="0" fillId="16" borderId="17" xfId="0" applyFill="1" applyBorder="1"/>
    <xf numFmtId="0" fontId="0" fillId="16" borderId="16" xfId="0" applyFill="1" applyBorder="1"/>
    <xf numFmtId="0" fontId="1" fillId="17" borderId="15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2" fontId="0" fillId="17" borderId="15" xfId="0" applyNumberFormat="1" applyFill="1" applyBorder="1"/>
    <xf numFmtId="2" fontId="0" fillId="17" borderId="1" xfId="0" applyNumberFormat="1" applyFill="1" applyBorder="1"/>
    <xf numFmtId="2" fontId="0" fillId="17" borderId="10" xfId="0" applyNumberFormat="1" applyFill="1" applyBorder="1"/>
    <xf numFmtId="0" fontId="1" fillId="0" borderId="1" xfId="0" applyFont="1" applyBorder="1"/>
    <xf numFmtId="2" fontId="0" fillId="10" borderId="10" xfId="0" applyNumberFormat="1" applyFill="1" applyBorder="1"/>
    <xf numFmtId="0" fontId="1" fillId="17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wrapText="1"/>
    </xf>
    <xf numFmtId="2" fontId="0" fillId="13" borderId="15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wrapText="1"/>
    </xf>
    <xf numFmtId="2" fontId="1" fillId="22" borderId="1" xfId="0" applyNumberFormat="1" applyFont="1" applyFill="1" applyBorder="1"/>
    <xf numFmtId="0" fontId="1" fillId="23" borderId="0" xfId="0" applyFont="1" applyFill="1" applyAlignment="1">
      <alignment wrapText="1"/>
    </xf>
    <xf numFmtId="0" fontId="1" fillId="23" borderId="20" xfId="0" applyFont="1" applyFill="1" applyBorder="1"/>
    <xf numFmtId="2" fontId="0" fillId="11" borderId="10" xfId="0" applyNumberFormat="1" applyFont="1" applyFill="1" applyBorder="1" applyAlignment="1">
      <alignment horizontal="center" vertical="center" wrapText="1"/>
    </xf>
    <xf numFmtId="0" fontId="1" fillId="15" borderId="0" xfId="0" applyFont="1" applyFill="1"/>
    <xf numFmtId="0" fontId="1" fillId="15" borderId="0" xfId="0" applyFont="1" applyFill="1" applyBorder="1" applyAlignment="1">
      <alignment wrapText="1"/>
    </xf>
    <xf numFmtId="2" fontId="0" fillId="17" borderId="10" xfId="0" applyNumberFormat="1" applyFont="1" applyFill="1" applyBorder="1" applyAlignment="1">
      <alignment horizontal="center" vertical="center" wrapText="1"/>
    </xf>
    <xf numFmtId="0" fontId="0" fillId="23" borderId="20" xfId="0" applyFill="1" applyBorder="1"/>
    <xf numFmtId="2" fontId="1" fillId="23" borderId="18" xfId="0" applyNumberFormat="1" applyFont="1" applyFill="1" applyBorder="1" applyAlignment="1">
      <alignment wrapText="1"/>
    </xf>
    <xf numFmtId="2" fontId="1" fillId="23" borderId="22" xfId="0" applyNumberFormat="1" applyFont="1" applyFill="1" applyBorder="1" applyAlignment="1">
      <alignment wrapText="1"/>
    </xf>
    <xf numFmtId="0" fontId="1" fillId="23" borderId="19" xfId="0" applyFont="1" applyFill="1" applyBorder="1" applyAlignment="1">
      <alignment wrapText="1"/>
    </xf>
    <xf numFmtId="0" fontId="1" fillId="23" borderId="19" xfId="0" applyFont="1" applyFill="1" applyBorder="1"/>
    <xf numFmtId="0" fontId="1" fillId="23" borderId="23" xfId="0" applyFont="1" applyFill="1" applyBorder="1"/>
    <xf numFmtId="0" fontId="0" fillId="23" borderId="24" xfId="0" applyFill="1" applyBorder="1"/>
    <xf numFmtId="2" fontId="1" fillId="0" borderId="1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23" borderId="21" xfId="0" applyFont="1" applyFill="1" applyBorder="1" applyAlignment="1">
      <alignment wrapText="1"/>
    </xf>
    <xf numFmtId="0" fontId="1" fillId="23" borderId="18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23" borderId="30" xfId="0" applyNumberFormat="1" applyFont="1" applyFill="1" applyBorder="1" applyAlignment="1">
      <alignment wrapText="1"/>
    </xf>
    <xf numFmtId="2" fontId="1" fillId="23" borderId="28" xfId="0" applyNumberFormat="1" applyFont="1" applyFill="1" applyBorder="1" applyAlignment="1">
      <alignment wrapText="1"/>
    </xf>
    <xf numFmtId="2" fontId="1" fillId="23" borderId="29" xfId="0" applyNumberFormat="1" applyFont="1" applyFill="1" applyBorder="1" applyAlignment="1">
      <alignment wrapText="1"/>
    </xf>
    <xf numFmtId="2" fontId="12" fillId="0" borderId="0" xfId="0" applyNumberFormat="1" applyFont="1" applyFill="1"/>
    <xf numFmtId="0" fontId="12" fillId="0" borderId="0" xfId="0" applyFont="1" applyFill="1"/>
    <xf numFmtId="0" fontId="0" fillId="17" borderId="21" xfId="0" applyFill="1" applyBorder="1"/>
    <xf numFmtId="2" fontId="1" fillId="23" borderId="21" xfId="0" applyNumberFormat="1" applyFont="1" applyFill="1" applyBorder="1" applyAlignment="1">
      <alignment wrapText="1"/>
    </xf>
    <xf numFmtId="2" fontId="1" fillId="23" borderId="1" xfId="0" applyNumberFormat="1" applyFont="1" applyFill="1" applyBorder="1" applyAlignment="1">
      <alignment horizontal="center" wrapText="1"/>
    </xf>
    <xf numFmtId="0" fontId="1" fillId="23" borderId="0" xfId="0" applyFont="1" applyFill="1"/>
    <xf numFmtId="0" fontId="13" fillId="0" borderId="0" xfId="0" applyFont="1"/>
    <xf numFmtId="0" fontId="14" fillId="11" borderId="7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0" fontId="13" fillId="11" borderId="7" xfId="0" applyNumberFormat="1" applyFont="1" applyFill="1" applyBorder="1"/>
    <xf numFmtId="4" fontId="15" fillId="11" borderId="13" xfId="0" applyNumberFormat="1" applyFont="1" applyFill="1" applyBorder="1"/>
    <xf numFmtId="10" fontId="13" fillId="11" borderId="1" xfId="0" applyNumberFormat="1" applyFont="1" applyFill="1" applyBorder="1"/>
    <xf numFmtId="10" fontId="13" fillId="11" borderId="10" xfId="0" applyNumberFormat="1" applyFont="1" applyFill="1" applyBorder="1"/>
    <xf numFmtId="2" fontId="13" fillId="11" borderId="1" xfId="0" applyNumberFormat="1" applyFont="1" applyFill="1" applyBorder="1"/>
    <xf numFmtId="10" fontId="15" fillId="11" borderId="6" xfId="1" applyNumberFormat="1" applyFont="1" applyFill="1" applyBorder="1" applyAlignment="1"/>
    <xf numFmtId="4" fontId="15" fillId="0" borderId="0" xfId="0" applyNumberFormat="1" applyFont="1" applyFill="1" applyAlignment="1">
      <alignment horizontal="right" vertical="center" shrinkToFit="1"/>
    </xf>
    <xf numFmtId="0" fontId="13" fillId="5" borderId="2" xfId="0" applyFont="1" applyFill="1" applyBorder="1" applyAlignment="1">
      <alignment horizontal="center" vertical="center"/>
    </xf>
    <xf numFmtId="2" fontId="13" fillId="14" borderId="2" xfId="0" applyNumberFormat="1" applyFont="1" applyFill="1" applyBorder="1"/>
    <xf numFmtId="10" fontId="13" fillId="14" borderId="7" xfId="0" applyNumberFormat="1" applyFont="1" applyFill="1" applyBorder="1"/>
    <xf numFmtId="9" fontId="16" fillId="14" borderId="1" xfId="0" applyNumberFormat="1" applyFont="1" applyFill="1" applyBorder="1" applyAlignment="1">
      <alignment horizontal="center" vertical="top"/>
    </xf>
    <xf numFmtId="0" fontId="13" fillId="14" borderId="8" xfId="0" applyFont="1" applyFill="1" applyBorder="1"/>
    <xf numFmtId="0" fontId="13" fillId="6" borderId="2" xfId="0" applyFont="1" applyFill="1" applyBorder="1"/>
    <xf numFmtId="10" fontId="13" fillId="6" borderId="7" xfId="0" applyNumberFormat="1" applyFont="1" applyFill="1" applyBorder="1"/>
    <xf numFmtId="171" fontId="13" fillId="10" borderId="1" xfId="0" applyNumberFormat="1" applyFont="1" applyFill="1" applyBorder="1"/>
    <xf numFmtId="9" fontId="13" fillId="10" borderId="10" xfId="0" applyNumberFormat="1" applyFont="1" applyFill="1" applyBorder="1"/>
    <xf numFmtId="9" fontId="17" fillId="13" borderId="1" xfId="3" applyNumberFormat="1" applyFont="1" applyFill="1" applyBorder="1" applyAlignment="1">
      <alignment vertical="top"/>
    </xf>
    <xf numFmtId="2" fontId="13" fillId="7" borderId="8" xfId="0" applyNumberFormat="1" applyFont="1" applyFill="1" applyBorder="1"/>
    <xf numFmtId="4" fontId="18" fillId="7" borderId="6" xfId="0" applyNumberFormat="1" applyFont="1" applyFill="1" applyBorder="1"/>
    <xf numFmtId="0" fontId="13" fillId="7" borderId="7" xfId="0" applyFont="1" applyFill="1" applyBorder="1"/>
    <xf numFmtId="0" fontId="13" fillId="13" borderId="1" xfId="0" applyFont="1" applyFill="1" applyBorder="1"/>
    <xf numFmtId="0" fontId="13" fillId="7" borderId="8" xfId="0" applyFont="1" applyFill="1" applyBorder="1"/>
    <xf numFmtId="0" fontId="13" fillId="0" borderId="0" xfId="0" applyFont="1" applyBorder="1"/>
    <xf numFmtId="2" fontId="13" fillId="0" borderId="0" xfId="0" applyNumberFormat="1" applyFont="1" applyFill="1" applyBorder="1"/>
    <xf numFmtId="0" fontId="13" fillId="0" borderId="0" xfId="0" applyFont="1" applyFill="1" applyBorder="1"/>
    <xf numFmtId="0" fontId="13" fillId="9" borderId="0" xfId="0" applyFont="1" applyFill="1"/>
    <xf numFmtId="166" fontId="18" fillId="0" borderId="6" xfId="0" applyNumberFormat="1" applyFont="1" applyBorder="1"/>
    <xf numFmtId="10" fontId="19" fillId="11" borderId="7" xfId="0" applyNumberFormat="1" applyFont="1" applyFill="1" applyBorder="1"/>
    <xf numFmtId="167" fontId="18" fillId="0" borderId="6" xfId="0" applyNumberFormat="1" applyFont="1" applyBorder="1"/>
    <xf numFmtId="171" fontId="13" fillId="10" borderId="1" xfId="0" applyNumberFormat="1" applyFont="1" applyFill="1" applyBorder="1" applyAlignment="1">
      <alignment horizontal="center"/>
    </xf>
    <xf numFmtId="9" fontId="13" fillId="10" borderId="10" xfId="0" applyNumberFormat="1" applyFont="1" applyFill="1" applyBorder="1" applyAlignment="1">
      <alignment horizontal="right"/>
    </xf>
    <xf numFmtId="168" fontId="18" fillId="0" borderId="6" xfId="0" applyNumberFormat="1" applyFont="1" applyBorder="1"/>
    <xf numFmtId="170" fontId="15" fillId="11" borderId="13" xfId="0" applyNumberFormat="1" applyFont="1" applyFill="1" applyBorder="1"/>
    <xf numFmtId="170" fontId="18" fillId="7" borderId="6" xfId="0" applyNumberFormat="1" applyFont="1" applyFill="1" applyBorder="1"/>
    <xf numFmtId="169" fontId="18" fillId="0" borderId="6" xfId="0" applyNumberFormat="1" applyFont="1" applyBorder="1"/>
    <xf numFmtId="2" fontId="13" fillId="7" borderId="12" xfId="0" applyNumberFormat="1" applyFont="1" applyFill="1" applyBorder="1"/>
    <xf numFmtId="0" fontId="13" fillId="7" borderId="12" xfId="0" applyFont="1" applyFill="1" applyBorder="1"/>
    <xf numFmtId="10" fontId="20" fillId="0" borderId="0" xfId="2" applyNumberFormat="1" applyFont="1"/>
    <xf numFmtId="0" fontId="20" fillId="0" borderId="0" xfId="2" applyFont="1" applyFill="1"/>
    <xf numFmtId="10" fontId="13" fillId="0" borderId="0" xfId="0" applyNumberFormat="1" applyFont="1"/>
    <xf numFmtId="0" fontId="20" fillId="0" borderId="0" xfId="2" applyFont="1"/>
    <xf numFmtId="0" fontId="13" fillId="0" borderId="0" xfId="0" applyFont="1" applyFill="1"/>
    <xf numFmtId="2" fontId="13" fillId="0" borderId="0" xfId="0" applyNumberFormat="1" applyFont="1"/>
    <xf numFmtId="0" fontId="13" fillId="0" borderId="1" xfId="0" applyFont="1" applyBorder="1"/>
    <xf numFmtId="0" fontId="13" fillId="0" borderId="10" xfId="0" applyFont="1" applyBorder="1"/>
    <xf numFmtId="10" fontId="13" fillId="0" borderId="0" xfId="0" applyNumberFormat="1" applyFont="1" applyFill="1" applyBorder="1"/>
    <xf numFmtId="164" fontId="21" fillId="3" borderId="1" xfId="0" applyNumberFormat="1" applyFont="1" applyFill="1" applyBorder="1"/>
    <xf numFmtId="164" fontId="21" fillId="2" borderId="3" xfId="0" applyNumberFormat="1" applyFont="1" applyFill="1" applyBorder="1"/>
    <xf numFmtId="164" fontId="22" fillId="2" borderId="3" xfId="0" applyNumberFormat="1" applyFont="1" applyFill="1" applyBorder="1"/>
    <xf numFmtId="164" fontId="22" fillId="3" borderId="1" xfId="0" applyNumberFormat="1" applyFont="1" applyFill="1" applyBorder="1"/>
    <xf numFmtId="164" fontId="22" fillId="2" borderId="1" xfId="0" applyNumberFormat="1" applyFont="1" applyFill="1" applyBorder="1"/>
    <xf numFmtId="164" fontId="21" fillId="2" borderId="4" xfId="0" applyNumberFormat="1" applyFont="1" applyFill="1" applyBorder="1"/>
    <xf numFmtId="164" fontId="22" fillId="2" borderId="4" xfId="0" applyNumberFormat="1" applyFont="1" applyFill="1" applyBorder="1"/>
    <xf numFmtId="164" fontId="21" fillId="2" borderId="5" xfId="0" applyNumberFormat="1" applyFont="1" applyFill="1" applyBorder="1"/>
    <xf numFmtId="164" fontId="22" fillId="2" borderId="5" xfId="0" applyNumberFormat="1" applyFont="1" applyFill="1" applyBorder="1"/>
    <xf numFmtId="0" fontId="22" fillId="4" borderId="1" xfId="0" applyFont="1" applyFill="1" applyBorder="1"/>
    <xf numFmtId="0" fontId="22" fillId="14" borderId="1" xfId="0" applyFont="1" applyFill="1" applyBorder="1"/>
    <xf numFmtId="0" fontId="22" fillId="18" borderId="1" xfId="0" applyFont="1" applyFill="1" applyBorder="1"/>
    <xf numFmtId="0" fontId="22" fillId="2" borderId="1" xfId="0" applyFont="1" applyFill="1" applyBorder="1"/>
    <xf numFmtId="0" fontId="22" fillId="5" borderId="1" xfId="0" applyFont="1" applyFill="1" applyBorder="1"/>
    <xf numFmtId="0" fontId="22" fillId="6" borderId="1" xfId="0" applyFont="1" applyFill="1" applyBorder="1"/>
    <xf numFmtId="0" fontId="22" fillId="0" borderId="1" xfId="0" applyFont="1" applyFill="1" applyBorder="1"/>
    <xf numFmtId="0" fontId="22" fillId="13" borderId="1" xfId="0" applyFont="1" applyFill="1" applyBorder="1"/>
    <xf numFmtId="0" fontId="13" fillId="20" borderId="0" xfId="0" applyFont="1" applyFill="1"/>
    <xf numFmtId="0" fontId="13" fillId="8" borderId="0" xfId="0" applyFont="1" applyFill="1"/>
    <xf numFmtId="0" fontId="22" fillId="0" borderId="1" xfId="0" applyFont="1" applyBorder="1"/>
    <xf numFmtId="165" fontId="22" fillId="4" borderId="1" xfId="0" applyNumberFormat="1" applyFont="1" applyFill="1" applyBorder="1"/>
    <xf numFmtId="165" fontId="22" fillId="14" borderId="1" xfId="0" applyNumberFormat="1" applyFont="1" applyFill="1" applyBorder="1"/>
    <xf numFmtId="165" fontId="22" fillId="18" borderId="1" xfId="0" applyNumberFormat="1" applyFont="1" applyFill="1" applyBorder="1"/>
    <xf numFmtId="165" fontId="22" fillId="2" borderId="1" xfId="0" applyNumberFormat="1" applyFont="1" applyFill="1" applyBorder="1"/>
    <xf numFmtId="165" fontId="22" fillId="5" borderId="1" xfId="0" applyNumberFormat="1" applyFont="1" applyFill="1" applyBorder="1"/>
    <xf numFmtId="165" fontId="22" fillId="6" borderId="1" xfId="0" applyNumberFormat="1" applyFont="1" applyFill="1" applyBorder="1"/>
    <xf numFmtId="165" fontId="22" fillId="0" borderId="1" xfId="0" applyNumberFormat="1" applyFont="1" applyFill="1" applyBorder="1"/>
    <xf numFmtId="165" fontId="22" fillId="13" borderId="1" xfId="0" applyNumberFormat="1" applyFont="1" applyFill="1" applyBorder="1"/>
    <xf numFmtId="0" fontId="22" fillId="8" borderId="1" xfId="0" applyFont="1" applyFill="1" applyBorder="1"/>
    <xf numFmtId="0" fontId="22" fillId="19" borderId="1" xfId="0" applyFont="1" applyFill="1" applyBorder="1"/>
    <xf numFmtId="0" fontId="22" fillId="21" borderId="1" xfId="0" applyFont="1" applyFill="1" applyBorder="1"/>
    <xf numFmtId="0" fontId="13" fillId="19" borderId="0" xfId="0" applyFont="1" applyFill="1"/>
    <xf numFmtId="164" fontId="22" fillId="4" borderId="1" xfId="0" applyNumberFormat="1" applyFont="1" applyFill="1" applyBorder="1"/>
    <xf numFmtId="164" fontId="22" fillId="14" borderId="1" xfId="0" applyNumberFormat="1" applyFont="1" applyFill="1" applyBorder="1"/>
    <xf numFmtId="164" fontId="22" fillId="18" borderId="1" xfId="0" applyNumberFormat="1" applyFont="1" applyFill="1" applyBorder="1"/>
    <xf numFmtId="164" fontId="22" fillId="5" borderId="1" xfId="0" applyNumberFormat="1" applyFont="1" applyFill="1" applyBorder="1"/>
    <xf numFmtId="164" fontId="22" fillId="6" borderId="1" xfId="0" applyNumberFormat="1" applyFont="1" applyFill="1" applyBorder="1"/>
    <xf numFmtId="164" fontId="22" fillId="0" borderId="1" xfId="0" applyNumberFormat="1" applyFont="1" applyFill="1" applyBorder="1"/>
    <xf numFmtId="164" fontId="22" fillId="13" borderId="1" xfId="0" applyNumberFormat="1" applyFont="1" applyFill="1" applyBorder="1"/>
    <xf numFmtId="0" fontId="13" fillId="14" borderId="0" xfId="0" applyFont="1" applyFill="1"/>
    <xf numFmtId="0" fontId="13" fillId="2" borderId="0" xfId="0" applyFont="1" applyFill="1"/>
    <xf numFmtId="0" fontId="1" fillId="24" borderId="2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1" fillId="14" borderId="21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2" xfId="0" applyFill="1" applyBorder="1" applyAlignment="1">
      <alignment horizontal="center"/>
    </xf>
  </cellXfs>
  <cellStyles count="9">
    <cellStyle name="Explanatory Text" xfId="3" builtinId="53"/>
    <cellStyle name="Hyperlink" xfId="2" builtinId="8"/>
    <cellStyle name="Normal" xfId="0" builtinId="0"/>
    <cellStyle name="Normal 2" xfId="1"/>
    <cellStyle name="Normal 2 2 2" xfId="6"/>
    <cellStyle name="Normal 3" xfId="7"/>
    <cellStyle name="Normal 4" xfId="8"/>
    <cellStyle name="Output" xfId="4" builtinId="21"/>
    <cellStyle name="Percent 3" xf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p/Documents/Maastricht/Uni/Circular%20Economy/Data/Master%20Versions/Master%20Data%20Circular%20Economy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qual Weight"/>
      <sheetName val="Scorecard"/>
      <sheetName val="External Validity"/>
      <sheetName val="Scorecard with all Indicator"/>
      <sheetName val="Survey Scorecard"/>
    </sheetNames>
    <sheetDataSet>
      <sheetData sheetId="0"/>
      <sheetData sheetId="1">
        <row r="1">
          <cell r="B1" t="str">
            <v xml:space="preserve">Plastic recycling 2017 (missing filled in with 2016 data) </v>
          </cell>
          <cell r="C1" t="str">
            <v>Plastic packaging Waste kg per capita</v>
          </cell>
          <cell r="D1" t="str">
            <v>Share of incinerated post-consumer plastic waste</v>
          </cell>
          <cell r="E1" t="str">
            <v>Share of landfilled post-consumer plastic waste</v>
          </cell>
          <cell r="F1" t="str">
            <v>Net Trade of recyclable Plastics per capita 2018 (Imports divided by exports)</v>
          </cell>
          <cell r="G1" t="str">
            <v>Circular Material Usage (CMU)</v>
          </cell>
          <cell r="H1" t="str">
            <v>Benchmark Average</v>
          </cell>
          <cell r="J1" t="str">
            <v>Climate strike Attendees 20-27.09.2019</v>
          </cell>
          <cell r="K1" t="str">
            <v>Media Mentions</v>
          </cell>
          <cell r="L1" t="str">
            <v xml:space="preserve">Eco-industry revenue, in % of total revenue </v>
          </cell>
          <cell r="M1" t="str">
            <v>Bought a remanufactured product</v>
          </cell>
          <cell r="N1" t="str">
            <v>Leased or rented a product instead of buying it</v>
          </cell>
          <cell r="O1" t="str">
            <v>Used sharing schemes</v>
          </cell>
          <cell r="P1" t="str">
            <v>Consumer Average</v>
          </cell>
          <cell r="R1" t="str">
            <v>Patents</v>
          </cell>
          <cell r="S1" t="str">
            <v>Difficulty to Implement</v>
          </cell>
          <cell r="T1" t="str">
            <v xml:space="preserve">People Employed in CE related fields </v>
          </cell>
          <cell r="U1" t="str">
            <v>Circular activities of small and medium Companies</v>
          </cell>
          <cell r="V1" t="str">
            <v>Industry Average</v>
          </cell>
          <cell r="X1" t="str">
            <v>Amount of Financing for circular economy activities financed by company itself</v>
          </cell>
          <cell r="Y1" t="str">
            <v>Deposit bottle Scheme (2017)</v>
          </cell>
          <cell r="Z1" t="str">
            <v>Plastic Bag Tax Rates and Bans</v>
          </cell>
          <cell r="AA1" t="str">
            <v>Plastic Recycling Centers per million inhabitants</v>
          </cell>
          <cell r="AB1" t="str">
            <v>Publication Mentions</v>
          </cell>
          <cell r="AC1" t="str">
            <v>Regulatory Average</v>
          </cell>
          <cell r="AE1" t="str">
            <v>Overall Score</v>
          </cell>
        </row>
        <row r="3">
          <cell r="P3">
            <v>6.2966381098355368</v>
          </cell>
        </row>
        <row r="4">
          <cell r="P4">
            <v>3.1968827553636694</v>
          </cell>
        </row>
        <row r="5">
          <cell r="P5">
            <v>2.7972353414735629</v>
          </cell>
        </row>
        <row r="6">
          <cell r="P6">
            <v>3.3408332720329992</v>
          </cell>
        </row>
        <row r="7">
          <cell r="P7">
            <v>4.4420024876310649</v>
          </cell>
        </row>
        <row r="8">
          <cell r="P8">
            <v>5.3426870362143921</v>
          </cell>
        </row>
        <row r="9">
          <cell r="P9">
            <v>4.2525561522610689</v>
          </cell>
        </row>
        <row r="10">
          <cell r="P10">
            <v>7.1440604638063832</v>
          </cell>
        </row>
        <row r="11">
          <cell r="P11">
            <v>5.9152727990259528</v>
          </cell>
        </row>
        <row r="12">
          <cell r="P12">
            <v>6.7358975853951231</v>
          </cell>
        </row>
        <row r="13">
          <cell r="P13">
            <v>3.8340600193101011</v>
          </cell>
        </row>
        <row r="14">
          <cell r="P14">
            <v>3.667191422402214</v>
          </cell>
        </row>
        <row r="15">
          <cell r="P15">
            <v>5.322533714888884</v>
          </cell>
        </row>
        <row r="16">
          <cell r="P16">
            <v>5.2986900588543389</v>
          </cell>
        </row>
        <row r="17">
          <cell r="P17">
            <v>4.6201372213306682</v>
          </cell>
        </row>
        <row r="18">
          <cell r="P18">
            <v>4.9651577361671215</v>
          </cell>
        </row>
        <row r="19">
          <cell r="P19">
            <v>6.1196552343823223</v>
          </cell>
        </row>
        <row r="20">
          <cell r="P20">
            <v>3.0001699376476996</v>
          </cell>
        </row>
        <row r="21">
          <cell r="P21">
            <v>6.8105626279780687</v>
          </cell>
        </row>
        <row r="22">
          <cell r="P22">
            <v>3.7133902538041887</v>
          </cell>
        </row>
        <row r="23">
          <cell r="P23">
            <v>4.3574960192615571</v>
          </cell>
        </row>
        <row r="24">
          <cell r="P24">
            <v>2.8977315712314833</v>
          </cell>
        </row>
        <row r="25">
          <cell r="P25">
            <v>3.8815350699062567</v>
          </cell>
        </row>
        <row r="26">
          <cell r="P26">
            <v>7.1101569827786451</v>
          </cell>
        </row>
        <row r="27">
          <cell r="P27">
            <v>7.2197999900869796</v>
          </cell>
        </row>
        <row r="28">
          <cell r="P28">
            <v>6.3785605252010376</v>
          </cell>
        </row>
        <row r="29">
          <cell r="P29">
            <v>5.6288247076246352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ADF5DE96-1D5D-4208-9B22-8DB3F23673CB}" userId="" providerId="Windows Live"/>
  <person displayName="Gastbenutzer" id="{062F2113-34C4-4E8E-ABC8-E7C9EBF5A972}" userId="" providerId="Windows Live"/>
  <person displayName="Raul Prey" id="{D7A2AAAE-6066-456A-8F03-E26B753A7045}" userId="86d9f0333ddd499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19-11-17T10:11:29.10" personId="{D7A2AAAE-6066-456A-8F03-E26B753A7045}" id="{A80CD628-1E7C-4E05-8C98-39D26B3947B5}">
    <text>https://appsso.eurostat.ec.europa.eu/nui/show.do?query=BOOKMARK_DS-876467_QID_-6A2B9722_UID_-1D3C2876&amp;layout=TIME,C,X,0;GEO,L,Y,0;UNIT,L,Z,0;INDICATORS,C,Z,1;&amp;zSelection=DS-876467UNIT,PC;DS-876467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ext>
  </threadedComment>
  <threadedComment ref="G1" dT="2019-11-17T10:11:50.31" personId="{D7A2AAAE-6066-456A-8F03-E26B753A7045}" id="{606F8D00-6255-46A3-84E6-7C7BD372CBA1}" parentId="{A80CD628-1E7C-4E05-8C98-39D26B3947B5}">
    <text>The circular material use rate (CMU rate) measures, in percentage, the share of material recovered and fed back into the economy - thus saving extraction of primary raw materials - in overall material use. The CMU rate is thus defined as the ratio of the circular use of materials (U) to the overall material use (M).</text>
  </threadedComment>
  <threadedComment ref="I1" dT="2019-11-08T22:54:45.88" personId="{D7A2AAAE-6066-456A-8F03-E26B753A7045}" id="{A6295813-D23D-4E9A-B79A-BE5AEDCA799B}">
    <text>https://globalclimatestrike.net/7-million-people-demand-action-after-week-of-climate-strikes/</text>
  </threadedComment>
  <threadedComment ref="I1" dT="2019-11-09T13:32:27.91" personId="{D7A2AAAE-6066-456A-8F03-E26B753A7045}" id="{E2359360-93D8-4539-B545-A57000F94350}" parentId="{A6295813-D23D-4E9A-B79A-BE5AEDCA799B}">
    <text>Still has to be normalized by population</text>
  </threadedComment>
  <threadedComment ref="I1" dT="2019-11-28T14:18:46.81" personId="{ADF5DE96-1D5D-4208-9B22-8DB3F23673CB}" id="{2A40A327-48DB-4EFA-B3A4-173DBCC7B7D1}" parentId="{A6295813-D23D-4E9A-B79A-BE5AEDCA799B}">
    <text xml:space="preserve">Results are for the "Week for Future" that is a part of "Fridays for Future" Program under the Global Climate Strike Network. Response rate is only 40% so data is not fantastic, but its good. Week for Future started 20 September 2019
</text>
  </threadedComment>
  <threadedComment ref="J1" dT="2019-11-10T13:10:09.86" personId="{062F2113-34C4-4E8E-ABC8-E7C9EBF5A972}" id="{1DD003C1-B6F2-448F-9A1D-2E60687BBC41}">
    <text xml:space="preserve">https://ec.europa.eu/environment/ecoap/indicators/societal-behaviours_en
2016
- Overall media mentions in electronic mass media
</text>
  </threadedComment>
  <threadedComment ref="K1" dT="2019-11-27T20:11:06.98" personId="{ADF5DE96-1D5D-4208-9B22-8DB3F23673CB}" id="{698BD27B-CB4F-4316-A435-930EBE9DA0E2}">
    <text xml:space="preserve">Percent GDP that is attributed to "Circular Economy industries"
</text>
  </threadedComment>
  <threadedComment ref="S1" dT="2019-11-17T16:10:15.97" personId="{D7A2AAAE-6066-456A-8F03-E26B753A7045}" id="{6C305FA0-DA34-4784-B961-64EDC9C52994}">
    <text>Percentage of total</text>
  </threadedComment>
  <threadedComment ref="S1" dT="2019-11-17T16:10:46.40" personId="{D7A2AAAE-6066-456A-8F03-E26B753A7045}" id="{3009FDB1-0FB5-4460-9511-9FE553BCFC11}" parentId="{6C305FA0-DA34-4784-B961-64EDC9C52994}">
    <text>https://ec.europa.eu/eurostat/tgm/table.do?tab=table&amp;tableSelection=5&amp;labeling=labels&amp;footnotes=yes&amp;layout=time,geo,cat&amp;language=en&amp;pcode=cei_cie010&amp;plugin=1</text>
  </threadedComment>
  <threadedComment ref="T1" dT="2019-11-18T11:22:32.32" personId="{062F2113-34C4-4E8E-ABC8-E7C9EBF5A972}" id="{B70860CD-C2DC-4F0C-9CD3-B05152B4EF99}">
    <text xml:space="preserve">1 Q1 Has your company undertaken any of the following activities in the last 3 years? 1.1 Re-plan of the way water is used to minimise usage and maximise re-usage; 1.2 Use of renewable energy; 1.3 Re-plan energy usage to minimise consumption; 1.4 Minimise waste by recycling or reusing waste or selling it to another company; 1.5 Redesign products and services to minimise the use of materials or use recycled materials.
</text>
  </threadedComment>
  <threadedComment ref="W1" dT="2019-11-10T13:36:42.24" personId="{062F2113-34C4-4E8E-ABC8-E7C9EBF5A972}" id="{FA2BCF56-9089-4E15-B78F-60429769E038}">
    <text xml:space="preserve">https://ec.europa.eu/environment/ecoap/indicators/business-operations_en
Financing sources for CE businesses activities 
</text>
  </threadedComment>
  <threadedComment ref="Y1" dT="2019-11-22T17:09:48.70" personId="{ADF5DE96-1D5D-4208-9B22-8DB3F23673CB}" id="{376434E8-C8EA-4D55-9BF6-F2996FBE767F}">
    <text xml:space="preserve">https://www.enfrecycling.com/directory/plastic-plant/Other-Europe
</text>
  </threadedComment>
  <threadedComment ref="Z1" dT="2019-11-22T17:11:55.11" personId="{ADF5DE96-1D5D-4208-9B22-8DB3F23673CB}" id="{B3D8659E-C56A-4EFD-A218-29E28A66621C}">
    <text xml:space="preserve">Based on European Environment Agency 2019 Report on "Preventing Plastic Waste in Europe"
</text>
  </threadedComment>
  <threadedComment ref="AJ1" dT="2019-11-17T09:34:59.59" personId="{D7A2AAAE-6066-456A-8F03-E26B753A7045}" id="{54D2D51B-559D-4FA4-A0FD-0F3EE3290B5D}">
    <text>NA_ITEM	Purchasing power parities (EU27_2019=1)
PPP_CAT	Gross domestic product
Overall PPP
https://appsso.eurostat.ec.europa.eu/nui/show.do?query=BOOKMARK_DS-053404_QID_-5F5D4B00_UID_-3F171EB0&amp;layout=TIME,C,X,0;GEO,L,Y,0;NA_ITEM,L,Z,0;PPP_CAT,L,Z,1;INDICATORS,C,Z,2;&amp;zSelection=DS-053404INDICATORS,OBS_FLAG;DS-053404PPP_CAT,GDP;DS-053404NA_ITEM,PPP_EU27_2019;&amp;rankName1=PPP-CA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ext>
  </threadedComment>
  <threadedComment ref="Z7" dT="2019-11-26T12:33:46.57" personId="{062F2113-34C4-4E8E-ABC8-E7C9EBF5A972}" id="{28E40C1A-02EF-4357-8B65-23058F1FE6B9}">
    <text xml:space="preserve">https://www.plasticsnewseurope.com/article/20161215/PNE/161219930/czech-republic-to-introduce-compulsory-plastic-bag-fees
</text>
  </threadedComment>
  <threadedComment ref="Z7" dT="2019-11-26T12:34:08.57" personId="{062F2113-34C4-4E8E-ABC8-E7C9EBF5A972}" id="{E891AA23-AD63-4669-9926-50B4F1C8A515}" parentId="{28E40C1A-02EF-4357-8B65-23058F1FE6B9}">
    <text xml:space="preserve">source for 0.04EUR
</text>
  </threadedComment>
  <threadedComment ref="Z7" dT="2019-11-26T12:37:46.29" personId="{062F2113-34C4-4E8E-ABC8-E7C9EBF5A972}" id="{9F0F0B1F-51C4-4D6A-8611-24205B6C3750}" parentId="{28E40C1A-02EF-4357-8B65-23058F1FE6B9}">
    <text xml:space="preserve">its the minimum fee charged
</text>
  </threadedComment>
  <threadedComment ref="Z10" dT="2019-11-26T12:32:05.43" personId="{ADF5DE96-1D5D-4208-9B22-8DB3F23673CB}" id="{2614C2B5-151C-4FD7-834B-E560EA7A2F56}">
    <text xml:space="preserve">https://yle.fi/uutiset/osasto/news/poll_consumers_in_finland_split_over_retail_plastic_bags/10330395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19-11-10T14:24:46.33" personId="{D7A2AAAE-6066-456A-8F03-E26B753A7045}" id="{96F16B10-9AE5-4BE0-B061-FBF60CF94956}">
    <text>http://appsso.eurostat.ec.europa.eu/nui/submitViewTableAction.do</text>
  </threadedComment>
  <threadedComment ref="C1" dT="2019-11-10T14:25:38.56" personId="{D7A2AAAE-6066-456A-8F03-E26B753A7045}" id="{E0E7BD36-D918-4169-AF08-439D7178FACD}" parentId="{96F16B10-9AE5-4BE0-B061-FBF60CF94956}">
    <text>per kilogram</text>
  </threadedComment>
  <threadedComment ref="G1" dT="2019-11-17T10:11:29.10" personId="{D7A2AAAE-6066-456A-8F03-E26B753A7045}" id="{1B4D4290-420C-460E-9383-5AC91A769AC8}">
    <text>https://appsso.eurostat.ec.europa.eu/nui/show.do?query=BOOKMARK_DS-876467_QID_-6A2B9722_UID_-1D3C2876&amp;layout=TIME,C,X,0;GEO,L,Y,0;UNIT,L,Z,0;INDICATORS,C,Z,1;&amp;zSelection=DS-876467UNIT,PC;DS-876467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ext>
  </threadedComment>
  <threadedComment ref="G1" dT="2019-11-17T10:11:50.31" personId="{D7A2AAAE-6066-456A-8F03-E26B753A7045}" id="{A811269D-2A27-4AD9-9EEC-52A6ACE46BF9}" parentId="{1B4D4290-420C-460E-9383-5AC91A769AC8}">
    <text>The circular material use rate (CMU rate) measures, in percentage, the share of material recovered and fed back into the economy - thus saving extraction of primary raw materials - in overall material use. The CMU rate is thus defined as the ratio of the circular use of materials (U) to the overall material use (M).</text>
  </threadedComment>
  <threadedComment ref="J1" dT="2019-11-08T22:54:45.88" personId="{D7A2AAAE-6066-456A-8F03-E26B753A7045}" id="{438992A9-0A9D-483C-8B66-5586FBFB0DC6}">
    <text>https://globalclimatestrike.net/7-million-people-demand-action-after-week-of-climate-strikes/</text>
  </threadedComment>
  <threadedComment ref="J1" dT="2019-11-09T13:32:27.91" personId="{D7A2AAAE-6066-456A-8F03-E26B753A7045}" id="{4D048710-A675-445C-A2D1-2D7BA045ED18}" parentId="{438992A9-0A9D-483C-8B66-5586FBFB0DC6}">
    <text>Still has to be normalized by population</text>
  </threadedComment>
  <threadedComment ref="K1" dT="2019-11-10T13:10:09.86" personId="{062F2113-34C4-4E8E-ABC8-E7C9EBF5A972}" id="{F4D2108C-4DA1-4D0A-B017-59C3E3B1625B}">
    <text xml:space="preserve">https://ec.europa.eu/environment/ecoap/indicators/societal-behaviours_en
2016
- Overall media mentions in electronic mass media
</text>
  </threadedComment>
  <threadedComment ref="X1" dT="2019-11-10T13:36:42.24" personId="{062F2113-34C4-4E8E-ABC8-E7C9EBF5A972}" id="{37F63DA8-6A52-425A-AE85-7616103B044A}">
    <text xml:space="preserve">https://ec.europa.eu/environment/ecoap/indicators/business-operations_en
Financing sources for CE businesses activities 
</text>
  </threadedComment>
  <threadedComment ref="Z1" dT="2019-11-22T17:11:55.11" personId="{ADF5DE96-1D5D-4208-9B22-8DB3F23673CB}" id="{D874A274-005E-4E8D-B0E6-0313380FAA97}">
    <text xml:space="preserve">Based on European Environment Agency 2019 Report on "Preventing Plastic Waste in Europe"
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environment/ecoap/sites/ecoap_stayconnected/files/se_outcomes_b1.xlsx" TargetMode="External"/><Relationship Id="rId13" Type="http://schemas.openxmlformats.org/officeDocument/2006/relationships/hyperlink" Target="https://ec.europa.eu/environment/ecoap/indicators/societal-behaviours_en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c.europa.eu/environment/ecoap/indicators/societal-behaviours_en" TargetMode="External"/><Relationship Id="rId21" Type="http://schemas.microsoft.com/office/2017/10/relationships/threadedComment" Target="../threadedComments/threadedComment1.xml"/><Relationship Id="rId7" Type="http://schemas.openxmlformats.org/officeDocument/2006/relationships/hyperlink" Target="https://fridaysforfuture.org/statistics/list-towns" TargetMode="External"/><Relationship Id="rId12" Type="http://schemas.openxmlformats.org/officeDocument/2006/relationships/hyperlink" Target="https://appsso.eurostat.ec.europa.eu/nui/show.do?query=BOOKMARK_DS-876465_QID_-27085D49_UID_-3F171EB0&amp;layout=TIME,C,X,0;GEO,L,Y,0;STK_FLOW,L,Z,0;WASTE,L,Z,1;UNIT,L,Z,2;INDICATORS,C,Z,3;&amp;zSelection=DS-876465STK_FLOW,EXP;DS-876465WASTE,PLAST;DS-876465INDICATORS,OBS_FLAG;DS-876465UNIT,THS_EUR;&amp;rankName1=STK-FLOW_1_2_-1_2&amp;rankName2=UNIT_1_2_-1_2&amp;rankName3=WASTE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" TargetMode="External"/><Relationship Id="rId17" Type="http://schemas.openxmlformats.org/officeDocument/2006/relationships/hyperlink" Target="https://ec.europa.eu/environment/green-growth/docs/fl_441_sum_en.pdf" TargetMode="External"/><Relationship Id="rId2" Type="http://schemas.openxmlformats.org/officeDocument/2006/relationships/hyperlink" Target="https://appsso.eurostat.ec.europa.eu/nui/show.do?query=BOOKMARK_DS-053404_QID_6F9AF216_UID_-3F171EB0&amp;layout=TIME,C,X,0;GEO,L,Y,0;NA_ITEM,L,Z,0;PPP_CAT,L,Z,1;INDICATORS,C,Z,2;&amp;zSelection=DS-053404INDICATORS,OBS_FLAG;DS-053404PPP_CAT,GDP;DS-053404NA_ITEM,PPP_EU27_2019;&amp;rankName1=PPP-CA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" TargetMode="External"/><Relationship Id="rId16" Type="http://schemas.openxmlformats.org/officeDocument/2006/relationships/hyperlink" Target="https://ec.europa.eu/eurostat/databrowser/bookmark/f0acd135-eef6-450e-a069-70bb1a93a1b8?lang=en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appsso.eurostat.ec.europa.eu/nui/show.do?query=BOOKMARK_DS-056956_QID_7449B80F_UID_-3F171EB0&amp;layout=TIME,C,X,0;GEO,L,Y,0;WASTE,L,Z,0;STK_FLOW,L,Z,1;WST_OPER,L,Z,2;UNIT,L,Z,3;INDICATORS,C,Z,4;&amp;zSelection=DS-056956INDICATORS,OBS_FLAG;DS-056956UNIT,PC;DS-056956WASTE,W150102;DS-056956STK_FLOW,DOM;DS-056956WST_OPER,RCY;&amp;rankName1=STK-FLOW_1_2_-1_2&amp;rankName2=UNIT_1_2_-1_2&amp;rankName3=WASTE_1_2_-1_2&amp;rankName4=INDICATORS_1_2_-1_2&amp;rankName5=WST-OPER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" TargetMode="External"/><Relationship Id="rId6" Type="http://schemas.openxmlformats.org/officeDocument/2006/relationships/hyperlink" Target="https://www.enfrecycling.com/directory/plastic-plant/Other-Europe" TargetMode="External"/><Relationship Id="rId11" Type="http://schemas.openxmlformats.org/officeDocument/2006/relationships/hyperlink" Target="https://ec.europa.eu/environment/ecoap/indicators/business-operations_en" TargetMode="External"/><Relationship Id="rId5" Type="http://schemas.openxmlformats.org/officeDocument/2006/relationships/hyperlink" Target="https://ec.europa.eu/environment/ecoap/indicators/business-operations_en" TargetMode="External"/><Relationship Id="rId15" Type="http://schemas.openxmlformats.org/officeDocument/2006/relationships/hyperlink" Target="https://ec.europa.eu/environment/ecoap/indicators/societal-behaviours_en" TargetMode="External"/><Relationship Id="rId10" Type="http://schemas.openxmlformats.org/officeDocument/2006/relationships/hyperlink" Target="https://ec.europa.eu/eurostat/databrowser/bookmark/6e64cf49-05c4-4eec-8b67-0d7fd80239f5?lang=en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ec.europa.eu/eurostat/tgm/table.do?tab=table&amp;tableSelection=5&amp;labeling=labels&amp;footnotes=yes&amp;layout=time,geo,cat&amp;language=en&amp;pcode=cei_cie010&amp;plugin=1" TargetMode="External"/><Relationship Id="rId9" Type="http://schemas.openxmlformats.org/officeDocument/2006/relationships/hyperlink" Target="https://appsso.eurostat.ec.europa.eu/nui/show.do?query=BOOKMARK_DS-876467_QID_-6A2B9722_UID_-1D3C2876&amp;layout=TIME,C,X,0;GEO,L,Y,0;UNIT,L,Z,0;INDICATORS,C,Z,1;&amp;zSelection=DS-876467UNIT,PC;DS-876467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" TargetMode="External"/><Relationship Id="rId14" Type="http://schemas.openxmlformats.org/officeDocument/2006/relationships/hyperlink" Target="https://ec.europa.eu/environment/ecoap/indicators/societal-behaviour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F183"/>
  <sheetViews>
    <sheetView tabSelected="1" topLeftCell="A148" zoomScale="60" zoomScaleNormal="60" workbookViewId="0">
      <pane xSplit="1" topLeftCell="B1" activePane="topRight" state="frozen"/>
      <selection activeCell="C1" sqref="C1"/>
      <selection pane="topRight" activeCell="E6" sqref="E6"/>
    </sheetView>
  </sheetViews>
  <sheetFormatPr defaultRowHeight="15.75" x14ac:dyDescent="0.25"/>
  <cols>
    <col min="1" max="1" width="21.85546875" style="81" customWidth="1"/>
    <col min="2" max="2" width="22.28515625" style="81" customWidth="1"/>
    <col min="3" max="3" width="10.140625" style="81" customWidth="1"/>
    <col min="4" max="6" width="22.28515625" style="81" customWidth="1"/>
    <col min="7" max="7" width="10.140625" style="81" customWidth="1"/>
    <col min="8" max="8" width="16.42578125" style="190" customWidth="1"/>
    <col min="9" max="9" width="14.85546875" style="81" customWidth="1"/>
    <col min="10" max="14" width="15" style="81" customWidth="1"/>
    <col min="15" max="15" width="19" style="81" customWidth="1"/>
    <col min="16" max="16" width="16.85546875" style="190" customWidth="1"/>
    <col min="17" max="17" width="16.140625" style="81" customWidth="1"/>
    <col min="18" max="18" width="15.5703125" style="81" customWidth="1"/>
    <col min="19" max="19" width="19.28515625" style="81" bestFit="1" customWidth="1"/>
    <col min="20" max="20" width="18.7109375" style="81" customWidth="1"/>
    <col min="21" max="21" width="15.28515625" style="190" customWidth="1"/>
    <col min="22" max="22" width="22.7109375" style="81" customWidth="1"/>
    <col min="23" max="23" width="23.140625" style="81" customWidth="1"/>
    <col min="24" max="24" width="18.7109375" style="81" customWidth="1"/>
    <col min="25" max="25" width="14.7109375" style="145" customWidth="1"/>
    <col min="26" max="27" width="20.5703125" style="81" customWidth="1"/>
    <col min="28" max="28" width="9.42578125" style="190" bestFit="1" customWidth="1"/>
    <col min="29" max="29" width="9.140625" style="190"/>
    <col min="30" max="33" width="9.140625" style="81"/>
    <col min="34" max="34" width="11.140625" style="81" bestFit="1" customWidth="1"/>
    <col min="35" max="35" width="9.28515625" style="81" bestFit="1" customWidth="1"/>
    <col min="36" max="36" width="13.42578125" style="81" customWidth="1"/>
    <col min="37" max="37" width="10.42578125" style="81" customWidth="1"/>
    <col min="38" max="38" width="9.28515625" style="81" bestFit="1" customWidth="1"/>
    <col min="39" max="16384" width="9.140625" style="81"/>
  </cols>
  <sheetData>
    <row r="1" spans="1:38" s="90" customFormat="1" ht="78.75" x14ac:dyDescent="0.25">
      <c r="A1" s="81" t="s">
        <v>0</v>
      </c>
      <c r="B1" s="82" t="s">
        <v>37</v>
      </c>
      <c r="C1" s="83" t="s">
        <v>38</v>
      </c>
      <c r="D1" s="84" t="s">
        <v>39</v>
      </c>
      <c r="E1" s="83" t="s">
        <v>40</v>
      </c>
      <c r="F1" s="85" t="s">
        <v>41</v>
      </c>
      <c r="G1" s="83" t="s">
        <v>42</v>
      </c>
      <c r="H1" s="86"/>
      <c r="I1" s="87" t="s">
        <v>43</v>
      </c>
      <c r="J1" s="88" t="s">
        <v>44</v>
      </c>
      <c r="K1" s="88" t="s">
        <v>45</v>
      </c>
      <c r="L1" s="89" t="s">
        <v>46</v>
      </c>
      <c r="M1" s="89" t="s">
        <v>47</v>
      </c>
      <c r="N1" s="89" t="s">
        <v>48</v>
      </c>
      <c r="O1" s="88" t="s">
        <v>49</v>
      </c>
      <c r="Q1" s="91" t="s">
        <v>50</v>
      </c>
      <c r="R1" s="92" t="s">
        <v>51</v>
      </c>
      <c r="S1" s="93" t="s">
        <v>52</v>
      </c>
      <c r="T1" s="94" t="s">
        <v>53</v>
      </c>
      <c r="U1" s="91" t="s">
        <v>92</v>
      </c>
      <c r="W1" s="95" t="s">
        <v>54</v>
      </c>
      <c r="X1" s="96" t="s">
        <v>55</v>
      </c>
      <c r="Y1" s="97" t="s">
        <v>56</v>
      </c>
      <c r="Z1" s="98" t="s">
        <v>57</v>
      </c>
      <c r="AA1" s="99" t="s">
        <v>58</v>
      </c>
      <c r="AB1" s="100" t="s">
        <v>59</v>
      </c>
      <c r="AD1" s="101"/>
      <c r="AE1" s="102"/>
      <c r="AF1" s="102"/>
      <c r="AH1" s="90" t="s">
        <v>98</v>
      </c>
      <c r="AI1" s="90" t="s">
        <v>60</v>
      </c>
      <c r="AJ1" s="90" t="s">
        <v>61</v>
      </c>
      <c r="AK1" s="90" t="s">
        <v>62</v>
      </c>
      <c r="AL1" s="90" t="s">
        <v>63</v>
      </c>
    </row>
    <row r="2" spans="1:38" x14ac:dyDescent="0.25">
      <c r="A2" s="103" t="s">
        <v>8</v>
      </c>
      <c r="B2" s="104">
        <v>0.33399999999999996</v>
      </c>
      <c r="C2" s="105">
        <v>34.090000000000003</v>
      </c>
      <c r="D2" s="106">
        <v>0.7</v>
      </c>
      <c r="E2" s="107">
        <v>1.0000000000000009E-2</v>
      </c>
      <c r="F2" s="108">
        <v>1.1062960269580981</v>
      </c>
      <c r="G2" s="109">
        <v>0.106</v>
      </c>
      <c r="H2" s="110"/>
      <c r="I2" s="111">
        <f>180000/AI2</f>
        <v>20460.204561125203</v>
      </c>
      <c r="J2" s="112">
        <v>83.318499685026524</v>
      </c>
      <c r="K2" s="113">
        <v>7.3000000000000001E-3</v>
      </c>
      <c r="L2" s="114">
        <v>0.34</v>
      </c>
      <c r="M2" s="114">
        <v>0.25</v>
      </c>
      <c r="N2" s="114">
        <v>0.28000000000000003</v>
      </c>
      <c r="O2" s="115">
        <v>8</v>
      </c>
      <c r="P2" s="81"/>
      <c r="Q2" s="116">
        <v>20.68</v>
      </c>
      <c r="R2" s="117">
        <v>0.49</v>
      </c>
      <c r="S2" s="118">
        <v>1.49E-2</v>
      </c>
      <c r="T2" s="119">
        <v>0.84</v>
      </c>
      <c r="U2" s="116">
        <v>6</v>
      </c>
      <c r="W2" s="120">
        <v>0.7</v>
      </c>
      <c r="X2" s="121">
        <v>0</v>
      </c>
      <c r="Y2" s="122">
        <f>15/AI2</f>
        <v>1.7050170467604335</v>
      </c>
      <c r="Z2" s="123">
        <f t="shared" ref="Z2:Z29" si="0">0.5/AL2</f>
        <v>0.44218439089100159</v>
      </c>
      <c r="AA2" s="124">
        <v>84.909848928669589</v>
      </c>
      <c r="AB2" s="125">
        <v>7</v>
      </c>
      <c r="AC2" s="81"/>
      <c r="AD2" s="126"/>
      <c r="AE2" s="127"/>
      <c r="AF2" s="128"/>
      <c r="AH2" s="81">
        <f t="shared" ref="AH2:AH29" si="1">AI2*1000000</f>
        <v>8797566</v>
      </c>
      <c r="AI2" s="129">
        <v>8.7975659999999998</v>
      </c>
      <c r="AJ2" s="130">
        <v>1.1307499999999999</v>
      </c>
      <c r="AK2" s="81">
        <v>1</v>
      </c>
      <c r="AL2" s="81">
        <f t="shared" ref="AL2:AL29" si="2">AJ2/AK2</f>
        <v>1.1307499999999999</v>
      </c>
    </row>
    <row r="3" spans="1:38" x14ac:dyDescent="0.25">
      <c r="A3" s="103" t="s">
        <v>9</v>
      </c>
      <c r="B3" s="104">
        <v>0.44500000000000001</v>
      </c>
      <c r="C3" s="105">
        <v>30.28</v>
      </c>
      <c r="D3" s="106">
        <v>0.64</v>
      </c>
      <c r="E3" s="107">
        <v>2.0000000000000018E-2</v>
      </c>
      <c r="F3" s="108">
        <v>0.39026356524097583</v>
      </c>
      <c r="G3" s="109">
        <v>0.18899999999999997</v>
      </c>
      <c r="H3" s="110"/>
      <c r="I3" s="111">
        <f>30003/AI3</f>
        <v>2637.5897372150785</v>
      </c>
      <c r="J3" s="112">
        <v>138.02006090816496</v>
      </c>
      <c r="K3" s="113">
        <v>1.8700000000000001E-2</v>
      </c>
      <c r="L3" s="114">
        <v>0.35</v>
      </c>
      <c r="M3" s="114">
        <v>0.37</v>
      </c>
      <c r="N3" s="114">
        <v>0.36</v>
      </c>
      <c r="O3" s="115">
        <v>6</v>
      </c>
      <c r="P3" s="81"/>
      <c r="Q3" s="116">
        <v>11.98</v>
      </c>
      <c r="R3" s="117">
        <v>0.62</v>
      </c>
      <c r="S3" s="118">
        <v>1.11E-2</v>
      </c>
      <c r="T3" s="119">
        <v>0.84</v>
      </c>
      <c r="U3" s="116">
        <v>6</v>
      </c>
      <c r="W3" s="120">
        <v>0.65</v>
      </c>
      <c r="X3" s="121">
        <v>0</v>
      </c>
      <c r="Y3" s="122">
        <f>13/AI3</f>
        <v>1.1428412686663341</v>
      </c>
      <c r="Z3" s="123">
        <f t="shared" si="0"/>
        <v>0.44393539852080727</v>
      </c>
      <c r="AA3" s="124">
        <v>94.943736166126214</v>
      </c>
      <c r="AB3" s="125">
        <v>5</v>
      </c>
      <c r="AC3" s="81"/>
      <c r="AD3" s="126"/>
      <c r="AE3" s="127"/>
      <c r="AF3" s="128"/>
      <c r="AH3" s="81">
        <f t="shared" si="1"/>
        <v>11375158</v>
      </c>
      <c r="AI3" s="81">
        <v>11.375158000000001</v>
      </c>
      <c r="AJ3" s="130">
        <v>1.12629</v>
      </c>
      <c r="AK3" s="81">
        <v>1</v>
      </c>
      <c r="AL3" s="81">
        <f t="shared" si="2"/>
        <v>1.12629</v>
      </c>
    </row>
    <row r="4" spans="1:38" x14ac:dyDescent="0.25">
      <c r="A4" s="103" t="s">
        <v>10</v>
      </c>
      <c r="B4" s="104">
        <v>0.64800000000000002</v>
      </c>
      <c r="C4" s="105">
        <v>15.19</v>
      </c>
      <c r="D4" s="106">
        <v>0.09</v>
      </c>
      <c r="E4" s="107">
        <v>0.7</v>
      </c>
      <c r="F4" s="108">
        <v>3.4629988088147705</v>
      </c>
      <c r="G4" s="109">
        <v>4.2999999999999997E-2</v>
      </c>
      <c r="H4" s="110"/>
      <c r="I4" s="111">
        <f>930/AI4</f>
        <v>131.43117097965828</v>
      </c>
      <c r="J4" s="112">
        <v>38.29876057579289</v>
      </c>
      <c r="K4" s="113">
        <v>2.6200000000000001E-2</v>
      </c>
      <c r="L4" s="114">
        <v>0.27</v>
      </c>
      <c r="M4" s="114">
        <v>0.11</v>
      </c>
      <c r="N4" s="114">
        <v>0.18</v>
      </c>
      <c r="O4" s="115">
        <v>7</v>
      </c>
      <c r="P4" s="81"/>
      <c r="Q4" s="116">
        <v>1.76</v>
      </c>
      <c r="R4" s="117">
        <v>0.72</v>
      </c>
      <c r="S4" s="118">
        <v>1.7600000000000001E-2</v>
      </c>
      <c r="T4" s="119">
        <v>0.44</v>
      </c>
      <c r="U4" s="116">
        <v>6</v>
      </c>
      <c r="W4" s="120">
        <v>0.65</v>
      </c>
      <c r="X4" s="121">
        <v>0</v>
      </c>
      <c r="Y4" s="122">
        <f>20/AI4</f>
        <v>2.8264767952614682</v>
      </c>
      <c r="Z4" s="123">
        <f t="shared" si="0"/>
        <v>0.97180236313587542</v>
      </c>
      <c r="AA4" s="124">
        <v>13.001793258202753</v>
      </c>
      <c r="AB4" s="125">
        <v>6</v>
      </c>
      <c r="AC4" s="81"/>
      <c r="AD4" s="126"/>
      <c r="AE4" s="127"/>
      <c r="AF4" s="128"/>
      <c r="AH4" s="81">
        <f t="shared" si="1"/>
        <v>7075947</v>
      </c>
      <c r="AI4" s="129">
        <v>7.0759470000000002</v>
      </c>
      <c r="AJ4" s="130">
        <v>1.0062899999999999</v>
      </c>
      <c r="AK4" s="81">
        <v>1.95583</v>
      </c>
      <c r="AL4" s="81">
        <f t="shared" si="2"/>
        <v>0.51450790712894268</v>
      </c>
    </row>
    <row r="5" spans="1:38" x14ac:dyDescent="0.25">
      <c r="A5" s="103" t="s">
        <v>11</v>
      </c>
      <c r="B5" s="104">
        <v>0.373</v>
      </c>
      <c r="C5" s="105">
        <v>13.12</v>
      </c>
      <c r="D5" s="106">
        <v>0.06</v>
      </c>
      <c r="E5" s="107">
        <v>0.67999999999999994</v>
      </c>
      <c r="F5" s="108">
        <v>1.263964196574576</v>
      </c>
      <c r="G5" s="109">
        <v>4.4000000000000004E-2</v>
      </c>
      <c r="H5" s="110"/>
      <c r="I5" s="111">
        <f>1193/AI5</f>
        <v>289.24500749297312</v>
      </c>
      <c r="J5" s="112">
        <v>100.37504870250702</v>
      </c>
      <c r="K5" s="113">
        <v>0</v>
      </c>
      <c r="L5" s="114">
        <v>0.16</v>
      </c>
      <c r="M5" s="114">
        <v>0.09</v>
      </c>
      <c r="N5" s="114">
        <v>0.3</v>
      </c>
      <c r="O5" s="115"/>
      <c r="P5" s="81"/>
      <c r="Q5" s="116">
        <v>0.98</v>
      </c>
      <c r="R5" s="117">
        <v>0.54</v>
      </c>
      <c r="S5" s="118">
        <v>2.1899999999999999E-2</v>
      </c>
      <c r="T5" s="119">
        <v>0.78</v>
      </c>
      <c r="U5" s="116"/>
      <c r="W5" s="120">
        <v>0.67</v>
      </c>
      <c r="X5" s="121">
        <v>0.1062509177462931</v>
      </c>
      <c r="Y5" s="122">
        <f>5/AI5</f>
        <v>1.2122590423008095</v>
      </c>
      <c r="Z5" s="123">
        <f t="shared" si="0"/>
        <v>0.75893512675923636</v>
      </c>
      <c r="AA5" s="124">
        <v>34.185704992882826</v>
      </c>
      <c r="AB5" s="125"/>
      <c r="AC5" s="81"/>
      <c r="AD5" s="126"/>
      <c r="AE5" s="127"/>
      <c r="AF5" s="128"/>
      <c r="AH5" s="81">
        <f t="shared" si="1"/>
        <v>4124531</v>
      </c>
      <c r="AI5" s="81">
        <v>4.1245310000000002</v>
      </c>
      <c r="AJ5" s="130">
        <v>4.8820899999999998</v>
      </c>
      <c r="AK5" s="81">
        <v>7.4103791860000001</v>
      </c>
      <c r="AL5" s="81">
        <f t="shared" si="2"/>
        <v>0.65881783879878231</v>
      </c>
    </row>
    <row r="6" spans="1:38" x14ac:dyDescent="0.25">
      <c r="A6" s="103" t="s">
        <v>12</v>
      </c>
      <c r="B6" s="131">
        <v>0.623</v>
      </c>
      <c r="C6" s="105">
        <v>19.34</v>
      </c>
      <c r="D6" s="106">
        <v>0.03</v>
      </c>
      <c r="E6" s="107">
        <v>0.73</v>
      </c>
      <c r="F6" s="108">
        <v>8.3436955981099223E-2</v>
      </c>
      <c r="G6" s="109">
        <v>2.3E-2</v>
      </c>
      <c r="H6" s="110"/>
      <c r="I6" s="111">
        <f>2109/AI6</f>
        <v>1787.7729553777294</v>
      </c>
      <c r="J6" s="112">
        <v>100.02712600027125</v>
      </c>
      <c r="K6" s="113">
        <v>2.9999999999999997E-4</v>
      </c>
      <c r="L6" s="114">
        <v>0.24</v>
      </c>
      <c r="M6" s="114">
        <v>0.13</v>
      </c>
      <c r="N6" s="114">
        <v>0.24</v>
      </c>
      <c r="O6" s="115">
        <v>4</v>
      </c>
      <c r="P6" s="81"/>
      <c r="Q6" s="116">
        <v>6.82</v>
      </c>
      <c r="R6" s="117">
        <v>0.52</v>
      </c>
      <c r="S6" s="118">
        <v>1.9900000000000001E-2</v>
      </c>
      <c r="T6" s="119">
        <v>0.67</v>
      </c>
      <c r="U6" s="116">
        <v>2</v>
      </c>
      <c r="W6" s="120">
        <v>0.79</v>
      </c>
      <c r="X6" s="121">
        <v>0</v>
      </c>
      <c r="Y6" s="122"/>
      <c r="Z6" s="123">
        <f t="shared" si="0"/>
        <v>0.55110750564334088</v>
      </c>
      <c r="AA6" s="124">
        <v>33.059812830598126</v>
      </c>
      <c r="AB6" s="125">
        <v>1</v>
      </c>
      <c r="AC6" s="81"/>
      <c r="AD6" s="126"/>
      <c r="AE6" s="127"/>
      <c r="AF6" s="128"/>
      <c r="AH6" s="81">
        <f t="shared" si="1"/>
        <v>1179680</v>
      </c>
      <c r="AI6" s="129">
        <v>1.1796800000000001</v>
      </c>
      <c r="AJ6" s="132">
        <v>0.90726399999999996</v>
      </c>
      <c r="AK6" s="81">
        <v>1</v>
      </c>
      <c r="AL6" s="81">
        <f t="shared" si="2"/>
        <v>0.90726399999999996</v>
      </c>
    </row>
    <row r="7" spans="1:38" x14ac:dyDescent="0.25">
      <c r="A7" s="103" t="s">
        <v>64</v>
      </c>
      <c r="B7" s="104">
        <v>0.58899999999999997</v>
      </c>
      <c r="C7" s="105">
        <v>22.42</v>
      </c>
      <c r="D7" s="106">
        <v>0.23</v>
      </c>
      <c r="E7" s="107">
        <v>0.4</v>
      </c>
      <c r="F7" s="108">
        <v>2.1587996638062528</v>
      </c>
      <c r="G7" s="109">
        <v>7.5999999999999998E-2</v>
      </c>
      <c r="H7" s="110"/>
      <c r="I7" s="111">
        <f>2002/AI7</f>
        <v>188.96707876340398</v>
      </c>
      <c r="J7" s="112">
        <v>25.957016313654389</v>
      </c>
      <c r="K7" s="113">
        <v>3.5299999999999998E-2</v>
      </c>
      <c r="L7" s="114">
        <v>0.35</v>
      </c>
      <c r="M7" s="114">
        <v>0.26</v>
      </c>
      <c r="N7" s="114">
        <v>0.23</v>
      </c>
      <c r="O7" s="115"/>
      <c r="P7" s="81"/>
      <c r="Q7" s="116">
        <v>17.25</v>
      </c>
      <c r="R7" s="117">
        <v>0.66999999999999993</v>
      </c>
      <c r="S7" s="133" t="s">
        <v>65</v>
      </c>
      <c r="T7" s="134">
        <v>0.7</v>
      </c>
      <c r="U7" s="116"/>
      <c r="W7" s="120">
        <v>0.81</v>
      </c>
      <c r="X7" s="121">
        <v>0</v>
      </c>
      <c r="Y7" s="122">
        <f>60/AI7</f>
        <v>5.6633490138882303</v>
      </c>
      <c r="Z7" s="123">
        <f t="shared" si="0"/>
        <v>0.70901598774272123</v>
      </c>
      <c r="AA7" s="124">
        <v>41.531226101847025</v>
      </c>
      <c r="AB7" s="125"/>
      <c r="AC7" s="81"/>
      <c r="AD7" s="126"/>
      <c r="AE7" s="127"/>
      <c r="AF7" s="128"/>
      <c r="AH7" s="81">
        <f t="shared" si="1"/>
        <v>10594438</v>
      </c>
      <c r="AI7" s="81">
        <v>10.594438</v>
      </c>
      <c r="AJ7" s="135">
        <v>18.148399999999999</v>
      </c>
      <c r="AK7" s="81">
        <v>25.735011503900001</v>
      </c>
      <c r="AL7" s="81">
        <f t="shared" si="2"/>
        <v>0.70520271565643977</v>
      </c>
    </row>
    <row r="8" spans="1:38" x14ac:dyDescent="0.25">
      <c r="A8" s="103" t="s">
        <v>14</v>
      </c>
      <c r="B8" s="104">
        <v>0.38500000000000001</v>
      </c>
      <c r="C8" s="105">
        <v>37.46</v>
      </c>
      <c r="D8" s="106">
        <v>0.6</v>
      </c>
      <c r="E8" s="107">
        <v>3.0000000000000027E-2</v>
      </c>
      <c r="F8" s="108">
        <v>2.0832643959284969</v>
      </c>
      <c r="G8" s="109">
        <v>8.199999999999999E-2</v>
      </c>
      <c r="H8" s="110"/>
      <c r="I8" s="111">
        <f>25000/AI8</f>
        <v>4336.5284875229399</v>
      </c>
      <c r="J8" s="112">
        <v>167.38999961838547</v>
      </c>
      <c r="K8" s="113">
        <v>1.3500000000000002E-2</v>
      </c>
      <c r="L8" s="114">
        <v>0.23</v>
      </c>
      <c r="M8" s="114">
        <v>0.19</v>
      </c>
      <c r="N8" s="114">
        <v>0.25</v>
      </c>
      <c r="O8" s="115"/>
      <c r="P8" s="81"/>
      <c r="Q8" s="116">
        <v>13.13</v>
      </c>
      <c r="R8" s="117">
        <v>0.36</v>
      </c>
      <c r="S8" s="118">
        <v>1.3600000000000001E-2</v>
      </c>
      <c r="T8" s="119">
        <v>0.63</v>
      </c>
      <c r="U8" s="116"/>
      <c r="W8" s="120">
        <v>0.78</v>
      </c>
      <c r="X8" s="121">
        <v>0.22378727278040886</v>
      </c>
      <c r="Y8" s="122">
        <f>2/AI8</f>
        <v>0.3469222790018352</v>
      </c>
      <c r="Z8" s="123">
        <f t="shared" si="0"/>
        <v>0.37297878796734812</v>
      </c>
      <c r="AA8" s="124">
        <v>150.21734680779463</v>
      </c>
      <c r="AB8" s="125"/>
      <c r="AC8" s="81"/>
      <c r="AD8" s="126"/>
      <c r="AE8" s="127"/>
      <c r="AF8" s="128"/>
      <c r="AH8" s="81">
        <f t="shared" si="1"/>
        <v>5764980</v>
      </c>
      <c r="AI8" s="129">
        <v>5.7649800000000004</v>
      </c>
      <c r="AJ8" s="135">
        <v>10.008599999999999</v>
      </c>
      <c r="AK8" s="81">
        <v>7.4659909945000003</v>
      </c>
      <c r="AL8" s="81">
        <f t="shared" si="2"/>
        <v>1.3405588095904579</v>
      </c>
    </row>
    <row r="9" spans="1:38" x14ac:dyDescent="0.25">
      <c r="A9" s="103" t="s">
        <v>15</v>
      </c>
      <c r="B9" s="104">
        <v>0.26500000000000001</v>
      </c>
      <c r="C9" s="136">
        <v>49.1</v>
      </c>
      <c r="D9" s="106">
        <v>0.59</v>
      </c>
      <c r="E9" s="107">
        <v>5.0000000000000044E-2</v>
      </c>
      <c r="F9" s="108">
        <v>0.35522157001870608</v>
      </c>
      <c r="G9" s="109">
        <v>0.11800000000000001</v>
      </c>
      <c r="H9" s="110"/>
      <c r="I9" s="111">
        <f>1357/AI9</f>
        <v>1030.0717178893929</v>
      </c>
      <c r="J9" s="112">
        <v>28.085964305016606</v>
      </c>
      <c r="K9" s="113">
        <v>2.63E-2</v>
      </c>
      <c r="L9" s="114">
        <v>0.26</v>
      </c>
      <c r="M9" s="114">
        <v>0.31</v>
      </c>
      <c r="N9" s="114">
        <v>0.23</v>
      </c>
      <c r="O9" s="115">
        <v>6</v>
      </c>
      <c r="P9" s="81"/>
      <c r="Q9" s="116">
        <v>4.07</v>
      </c>
      <c r="R9" s="117">
        <v>0.55000000000000004</v>
      </c>
      <c r="S9" s="118">
        <v>2.0099999999999996E-2</v>
      </c>
      <c r="T9" s="119">
        <v>0.44</v>
      </c>
      <c r="U9" s="116">
        <v>5</v>
      </c>
      <c r="W9" s="120">
        <v>0.82</v>
      </c>
      <c r="X9" s="121">
        <v>0.12689405234887238</v>
      </c>
      <c r="Y9" s="137">
        <f>4/AI9</f>
        <v>3.0363204654072007</v>
      </c>
      <c r="Z9" s="123">
        <f t="shared" si="0"/>
        <v>0.63447026174436183</v>
      </c>
      <c r="AA9" s="124">
        <v>53.894688260977809</v>
      </c>
      <c r="AB9" s="125">
        <v>6</v>
      </c>
      <c r="AC9" s="81"/>
      <c r="AD9" s="126"/>
      <c r="AE9" s="127"/>
      <c r="AF9" s="128"/>
      <c r="AH9" s="81">
        <f t="shared" si="1"/>
        <v>1317384</v>
      </c>
      <c r="AI9" s="81">
        <v>1.3173840000000001</v>
      </c>
      <c r="AJ9" s="132">
        <v>0.78805899999999995</v>
      </c>
      <c r="AK9" s="81">
        <v>1</v>
      </c>
      <c r="AL9" s="81">
        <f t="shared" si="2"/>
        <v>0.78805899999999995</v>
      </c>
    </row>
    <row r="10" spans="1:38" x14ac:dyDescent="0.25">
      <c r="A10" s="103" t="s">
        <v>16</v>
      </c>
      <c r="B10" s="104">
        <v>0.26500000000000001</v>
      </c>
      <c r="C10" s="105">
        <v>22.36</v>
      </c>
      <c r="D10" s="106">
        <v>0.78</v>
      </c>
      <c r="E10" s="107">
        <v>1.0000000000000009E-2</v>
      </c>
      <c r="F10" s="108">
        <v>0.34026896726719108</v>
      </c>
      <c r="G10" s="109">
        <v>5.2999999999999999E-2</v>
      </c>
      <c r="H10" s="110"/>
      <c r="I10" s="111">
        <f>21214/AI10</f>
        <v>3851.3391091921994</v>
      </c>
      <c r="J10" s="112">
        <v>474.01934637978849</v>
      </c>
      <c r="K10" s="113">
        <v>2.5600000000000001E-2</v>
      </c>
      <c r="L10" s="114">
        <v>0.33</v>
      </c>
      <c r="M10" s="114">
        <v>0.25</v>
      </c>
      <c r="N10" s="114">
        <v>0.59</v>
      </c>
      <c r="O10" s="115"/>
      <c r="P10" s="81"/>
      <c r="Q10" s="116">
        <v>31.83</v>
      </c>
      <c r="R10" s="117">
        <v>0.57000000000000006</v>
      </c>
      <c r="S10" s="118">
        <v>1.6500000000000001E-2</v>
      </c>
      <c r="T10" s="119">
        <v>0.79</v>
      </c>
      <c r="U10" s="116"/>
      <c r="W10" s="120">
        <v>0.84</v>
      </c>
      <c r="X10" s="121">
        <v>0.18222873667947548</v>
      </c>
      <c r="Y10" s="122">
        <f>1/AI10</f>
        <v>0.1815470495518148</v>
      </c>
      <c r="Z10" s="123">
        <f t="shared" si="0"/>
        <v>0.39614942756407712</v>
      </c>
      <c r="AA10" s="124">
        <v>139.7912281548974</v>
      </c>
      <c r="AB10" s="125"/>
      <c r="AC10" s="81"/>
      <c r="AD10" s="126"/>
      <c r="AE10" s="127"/>
      <c r="AF10" s="128"/>
      <c r="AH10" s="81">
        <f t="shared" si="1"/>
        <v>5508214</v>
      </c>
      <c r="AI10" s="129">
        <v>5.5082139999999997</v>
      </c>
      <c r="AJ10" s="130">
        <v>1.2621500000000001</v>
      </c>
      <c r="AK10" s="81">
        <v>1</v>
      </c>
      <c r="AL10" s="81">
        <f t="shared" si="2"/>
        <v>1.2621500000000001</v>
      </c>
    </row>
    <row r="11" spans="1:38" x14ac:dyDescent="0.25">
      <c r="A11" s="103" t="s">
        <v>17</v>
      </c>
      <c r="B11" s="104">
        <v>0.26500000000000001</v>
      </c>
      <c r="C11" s="105">
        <v>32.65</v>
      </c>
      <c r="D11" s="106">
        <v>0.43</v>
      </c>
      <c r="E11" s="107">
        <v>0.33000000000000007</v>
      </c>
      <c r="F11" s="108">
        <v>0.27523865191730523</v>
      </c>
      <c r="G11" s="109">
        <v>0.19500000000000001</v>
      </c>
      <c r="H11" s="110"/>
      <c r="I11" s="111">
        <f>220082/AI11</f>
        <v>3291.4308836304908</v>
      </c>
      <c r="J11" s="112">
        <v>99.28939957117268</v>
      </c>
      <c r="K11" s="113">
        <v>2.8500000000000001E-2</v>
      </c>
      <c r="L11" s="114">
        <v>0.35</v>
      </c>
      <c r="M11" s="114">
        <v>0.25</v>
      </c>
      <c r="N11" s="114">
        <v>0.35</v>
      </c>
      <c r="O11" s="115">
        <v>5.5</v>
      </c>
      <c r="P11" s="81"/>
      <c r="Q11" s="116">
        <v>9.58</v>
      </c>
      <c r="R11" s="117">
        <v>0.75</v>
      </c>
      <c r="S11" s="118">
        <v>1.52E-2</v>
      </c>
      <c r="T11" s="119">
        <v>0.74</v>
      </c>
      <c r="U11" s="116">
        <v>4.75</v>
      </c>
      <c r="W11" s="120">
        <v>0.68</v>
      </c>
      <c r="X11" s="121">
        <v>0</v>
      </c>
      <c r="Y11" s="122">
        <f>44/AI11</f>
        <v>0.6580409069335138</v>
      </c>
      <c r="Z11" s="123">
        <f t="shared" si="0"/>
        <v>0.44873635841470422</v>
      </c>
      <c r="AA11" s="124">
        <v>64.697385531690472</v>
      </c>
      <c r="AB11" s="125">
        <v>5.25</v>
      </c>
      <c r="AC11" s="81"/>
      <c r="AD11" s="126"/>
      <c r="AE11" s="127"/>
      <c r="AF11" s="128"/>
      <c r="AH11" s="81">
        <f t="shared" si="1"/>
        <v>66865144</v>
      </c>
      <c r="AI11" s="81">
        <v>66.865144000000001</v>
      </c>
      <c r="AJ11" s="130">
        <v>1.1142399999999999</v>
      </c>
      <c r="AK11" s="81">
        <v>1</v>
      </c>
      <c r="AL11" s="81">
        <f t="shared" si="2"/>
        <v>1.1142399999999999</v>
      </c>
    </row>
    <row r="12" spans="1:38" x14ac:dyDescent="0.25">
      <c r="A12" s="103" t="s">
        <v>18</v>
      </c>
      <c r="B12" s="104">
        <v>0.48</v>
      </c>
      <c r="C12" s="105">
        <v>37.619999999999997</v>
      </c>
      <c r="D12" s="106">
        <v>0.61</v>
      </c>
      <c r="E12" s="107">
        <v>0</v>
      </c>
      <c r="F12" s="108">
        <v>0.51065414239234885</v>
      </c>
      <c r="G12" s="109">
        <v>0.114</v>
      </c>
      <c r="H12" s="110"/>
      <c r="I12" s="111">
        <f>1430000/AI12</f>
        <v>17300.409709996497</v>
      </c>
      <c r="J12" s="112">
        <v>99.628583190084726</v>
      </c>
      <c r="K12" s="113">
        <v>1.41E-2</v>
      </c>
      <c r="L12" s="114">
        <v>0.48</v>
      </c>
      <c r="M12" s="114">
        <v>0.3</v>
      </c>
      <c r="N12" s="114">
        <v>0.31</v>
      </c>
      <c r="O12" s="115"/>
      <c r="P12" s="81"/>
      <c r="Q12" s="116">
        <v>20.62</v>
      </c>
      <c r="R12" s="117">
        <v>0.47</v>
      </c>
      <c r="S12" s="118">
        <v>1.47E-2</v>
      </c>
      <c r="T12" s="119">
        <v>0.78</v>
      </c>
      <c r="U12" s="116"/>
      <c r="W12" s="120">
        <v>0.6</v>
      </c>
      <c r="X12" s="121">
        <v>0.22875757187562909</v>
      </c>
      <c r="Y12" s="122">
        <f>160/AI12</f>
        <v>1.9357101773422654</v>
      </c>
      <c r="Z12" s="123">
        <f t="shared" si="0"/>
        <v>0.45751514375125818</v>
      </c>
      <c r="AA12" s="124">
        <v>67.82244533862962</v>
      </c>
      <c r="AB12" s="125"/>
      <c r="AC12" s="81"/>
      <c r="AD12" s="126"/>
      <c r="AE12" s="127"/>
      <c r="AF12" s="128"/>
      <c r="AH12" s="81">
        <f t="shared" si="1"/>
        <v>82657002</v>
      </c>
      <c r="AI12" s="129">
        <v>82.657002000000006</v>
      </c>
      <c r="AJ12" s="130">
        <v>1.0928599999999999</v>
      </c>
      <c r="AK12" s="81">
        <v>1</v>
      </c>
      <c r="AL12" s="81">
        <f t="shared" si="2"/>
        <v>1.0928599999999999</v>
      </c>
    </row>
    <row r="13" spans="1:38" x14ac:dyDescent="0.25">
      <c r="A13" s="103" t="s">
        <v>19</v>
      </c>
      <c r="B13" s="104">
        <v>0.41399999999999998</v>
      </c>
      <c r="C13" s="105">
        <v>17.32</v>
      </c>
      <c r="D13" s="106">
        <v>0.02</v>
      </c>
      <c r="E13" s="107">
        <v>0.75</v>
      </c>
      <c r="F13" s="108">
        <v>0.40950070484870338</v>
      </c>
      <c r="G13" s="109">
        <v>1.3000000000000001E-2</v>
      </c>
      <c r="H13" s="110"/>
      <c r="I13" s="111">
        <f>1023/AI13</f>
        <v>95.121388560272237</v>
      </c>
      <c r="J13" s="112">
        <v>98.561751587378851</v>
      </c>
      <c r="K13" s="113">
        <v>1.6299999999999999E-2</v>
      </c>
      <c r="L13" s="114">
        <v>0.25</v>
      </c>
      <c r="M13" s="114">
        <v>0.14000000000000001</v>
      </c>
      <c r="N13" s="114">
        <v>0.3</v>
      </c>
      <c r="O13" s="115"/>
      <c r="P13" s="81"/>
      <c r="Q13" s="116">
        <v>0.34</v>
      </c>
      <c r="R13" s="117">
        <v>0.62</v>
      </c>
      <c r="S13" s="118">
        <v>1.6500000000000001E-2</v>
      </c>
      <c r="T13" s="119">
        <v>0.73</v>
      </c>
      <c r="U13" s="116"/>
      <c r="W13" s="120">
        <v>0.74</v>
      </c>
      <c r="X13" s="121">
        <v>0</v>
      </c>
      <c r="Y13" s="122">
        <f>9/AI13</f>
        <v>0.83684506064755637</v>
      </c>
      <c r="Z13" s="123">
        <f t="shared" si="0"/>
        <v>0.59746864484551843</v>
      </c>
      <c r="AA13" s="124">
        <v>58.765119814361732</v>
      </c>
      <c r="AB13" s="125"/>
      <c r="AC13" s="81"/>
      <c r="AD13" s="126"/>
      <c r="AE13" s="127"/>
      <c r="AF13" s="128"/>
      <c r="AH13" s="81">
        <f t="shared" si="1"/>
        <v>10754679</v>
      </c>
      <c r="AI13" s="81">
        <v>10.754678999999999</v>
      </c>
      <c r="AJ13" s="132">
        <v>0.83686400000000005</v>
      </c>
      <c r="AK13" s="81">
        <v>1</v>
      </c>
      <c r="AL13" s="81">
        <f t="shared" si="2"/>
        <v>0.83686400000000005</v>
      </c>
    </row>
    <row r="14" spans="1:38" x14ac:dyDescent="0.25">
      <c r="A14" s="103" t="s">
        <v>20</v>
      </c>
      <c r="B14" s="104">
        <v>0.32</v>
      </c>
      <c r="C14" s="105">
        <v>31.48</v>
      </c>
      <c r="D14" s="106">
        <v>0.2</v>
      </c>
      <c r="E14" s="107">
        <v>0.56999999999999995</v>
      </c>
      <c r="F14" s="108">
        <v>0.5325642807505212</v>
      </c>
      <c r="G14" s="109">
        <v>6.4000000000000001E-2</v>
      </c>
      <c r="H14" s="110"/>
      <c r="I14" s="111">
        <f>9121/AI14</f>
        <v>931.85857000320595</v>
      </c>
      <c r="J14" s="112">
        <v>8.7862994211463334</v>
      </c>
      <c r="K14" s="113">
        <v>2.2400000000000003E-2</v>
      </c>
      <c r="L14" s="114">
        <v>0.36</v>
      </c>
      <c r="M14" s="114">
        <v>0.19</v>
      </c>
      <c r="N14" s="114">
        <v>0.23</v>
      </c>
      <c r="O14" s="115">
        <v>6</v>
      </c>
      <c r="P14" s="81"/>
      <c r="Q14" s="116">
        <v>3.99</v>
      </c>
      <c r="R14" s="117">
        <v>0.71</v>
      </c>
      <c r="S14" s="118">
        <v>1.9199999999999998E-2</v>
      </c>
      <c r="T14" s="119">
        <v>0.56999999999999995</v>
      </c>
      <c r="U14" s="116">
        <v>6</v>
      </c>
      <c r="W14" s="120">
        <v>0.75</v>
      </c>
      <c r="X14" s="121">
        <v>0</v>
      </c>
      <c r="Y14" s="122">
        <f>30/AI14</f>
        <v>3.0649881701673256</v>
      </c>
      <c r="Z14" s="123">
        <f t="shared" si="0"/>
        <v>0.79429572924475988</v>
      </c>
      <c r="AA14" s="124">
        <v>35.65602904627989</v>
      </c>
      <c r="AB14" s="125">
        <v>5</v>
      </c>
      <c r="AC14" s="81"/>
      <c r="AD14" s="126"/>
      <c r="AE14" s="127"/>
      <c r="AF14" s="128"/>
      <c r="AH14" s="81">
        <f t="shared" si="1"/>
        <v>9787966</v>
      </c>
      <c r="AI14" s="129">
        <v>9.7879660000000008</v>
      </c>
      <c r="AJ14" s="138">
        <v>201.94900000000001</v>
      </c>
      <c r="AK14" s="81">
        <v>320.81445645050002</v>
      </c>
      <c r="AL14" s="81">
        <f t="shared" si="2"/>
        <v>0.6294884658078358</v>
      </c>
    </row>
    <row r="15" spans="1:38" ht="14.1" customHeight="1" x14ac:dyDescent="0.25">
      <c r="A15" s="103" t="s">
        <v>21</v>
      </c>
      <c r="B15" s="104">
        <v>0.30499999999999999</v>
      </c>
      <c r="C15" s="105">
        <v>57.94</v>
      </c>
      <c r="D15" s="106">
        <v>0.61</v>
      </c>
      <c r="E15" s="107">
        <v>9.000000000000008E-2</v>
      </c>
      <c r="F15" s="108">
        <v>1.4039992921606796</v>
      </c>
      <c r="G15" s="109">
        <v>1.7000000000000001E-2</v>
      </c>
      <c r="H15" s="110"/>
      <c r="I15" s="111">
        <f>50770/AI15</f>
        <v>10560.82845819809</v>
      </c>
      <c r="J15" s="112">
        <v>48.051041438718897</v>
      </c>
      <c r="K15" s="113">
        <v>1.1699999999999999E-2</v>
      </c>
      <c r="L15" s="114">
        <v>0.33</v>
      </c>
      <c r="M15" s="114">
        <v>0.25</v>
      </c>
      <c r="N15" s="114">
        <v>0.25</v>
      </c>
      <c r="O15" s="115"/>
      <c r="P15" s="81"/>
      <c r="Q15" s="116">
        <v>9.7200000000000006</v>
      </c>
      <c r="R15" s="117">
        <v>0.59000000000000008</v>
      </c>
      <c r="S15" s="133" t="s">
        <v>65</v>
      </c>
      <c r="T15" s="134">
        <v>0.89</v>
      </c>
      <c r="U15" s="116"/>
      <c r="W15" s="120">
        <v>0.71</v>
      </c>
      <c r="X15" s="121">
        <v>0</v>
      </c>
      <c r="Y15" s="122">
        <f>5/AI15</f>
        <v>1.0400658320069027</v>
      </c>
      <c r="Z15" s="123">
        <f t="shared" si="0"/>
        <v>0.43324552890614171</v>
      </c>
      <c r="AA15" s="124">
        <v>65.316134250033485</v>
      </c>
      <c r="AB15" s="125"/>
      <c r="AC15" s="81"/>
      <c r="AD15" s="126"/>
      <c r="AE15" s="127"/>
      <c r="AF15" s="128"/>
      <c r="AH15" s="81">
        <f t="shared" si="1"/>
        <v>4807388</v>
      </c>
      <c r="AI15" s="81">
        <v>4.8073880000000004</v>
      </c>
      <c r="AJ15" s="130">
        <v>1.15408</v>
      </c>
      <c r="AK15" s="81">
        <v>1</v>
      </c>
      <c r="AL15" s="81">
        <f t="shared" si="2"/>
        <v>1.15408</v>
      </c>
    </row>
    <row r="16" spans="1:38" x14ac:dyDescent="0.25">
      <c r="A16" s="103" t="s">
        <v>22</v>
      </c>
      <c r="B16" s="131">
        <v>0.42399999999999999</v>
      </c>
      <c r="C16" s="105">
        <v>36.53</v>
      </c>
      <c r="D16" s="106">
        <v>0.33</v>
      </c>
      <c r="E16" s="107">
        <v>0.36</v>
      </c>
      <c r="F16" s="108">
        <v>0.4846094050408451</v>
      </c>
      <c r="G16" s="109">
        <v>0.17100000000000001</v>
      </c>
      <c r="H16" s="110"/>
      <c r="I16" s="111">
        <f>1210270/AI16</f>
        <v>19992.332255788799</v>
      </c>
      <c r="J16" s="112">
        <v>103.771746164794</v>
      </c>
      <c r="K16" s="113">
        <v>2.1099999999999997E-2</v>
      </c>
      <c r="L16" s="114">
        <v>0.22</v>
      </c>
      <c r="M16" s="114">
        <v>0.14000000000000001</v>
      </c>
      <c r="N16" s="114">
        <v>0.19</v>
      </c>
      <c r="O16" s="115"/>
      <c r="P16" s="81"/>
      <c r="Q16" s="116">
        <v>4.9400000000000004</v>
      </c>
      <c r="R16" s="117">
        <v>0.71</v>
      </c>
      <c r="S16" s="118">
        <v>2.0499999999999997E-2</v>
      </c>
      <c r="T16" s="119">
        <v>0.67</v>
      </c>
      <c r="U16" s="116"/>
      <c r="W16" s="120">
        <v>0.64</v>
      </c>
      <c r="X16" s="121">
        <v>0</v>
      </c>
      <c r="Y16" s="122">
        <f>135/AI16</f>
        <v>2.230051851678954</v>
      </c>
      <c r="Z16" s="123">
        <f t="shared" si="0"/>
        <v>0.49777990163869146</v>
      </c>
      <c r="AA16" s="124">
        <v>56.676354837855492</v>
      </c>
      <c r="AB16" s="125"/>
      <c r="AC16" s="81"/>
      <c r="AD16" s="126"/>
      <c r="AE16" s="127"/>
      <c r="AF16" s="128"/>
      <c r="AH16" s="81">
        <f t="shared" si="1"/>
        <v>60536709</v>
      </c>
      <c r="AI16" s="129">
        <v>60.536709000000002</v>
      </c>
      <c r="AJ16" s="130">
        <v>1.0044599999999999</v>
      </c>
      <c r="AK16" s="81">
        <v>1</v>
      </c>
      <c r="AL16" s="81">
        <f t="shared" si="2"/>
        <v>1.0044599999999999</v>
      </c>
    </row>
    <row r="17" spans="1:38" x14ac:dyDescent="0.25">
      <c r="A17" s="103" t="s">
        <v>23</v>
      </c>
      <c r="B17" s="104">
        <v>0.36599999999999999</v>
      </c>
      <c r="C17" s="105">
        <v>20.55</v>
      </c>
      <c r="D17" s="106">
        <v>0.09</v>
      </c>
      <c r="E17" s="107">
        <v>0.59</v>
      </c>
      <c r="F17" s="108">
        <v>1.4646372465940944</v>
      </c>
      <c r="G17" s="109">
        <v>3.9E-2</v>
      </c>
      <c r="H17" s="110"/>
      <c r="I17" s="111">
        <f>201/AI17</f>
        <v>103.48832898785325</v>
      </c>
      <c r="J17" s="112">
        <v>28.317701961850393</v>
      </c>
      <c r="K17" s="113">
        <v>3.32E-2</v>
      </c>
      <c r="L17" s="114">
        <v>0.31</v>
      </c>
      <c r="M17" s="114">
        <v>0.23</v>
      </c>
      <c r="N17" s="114">
        <v>0.39</v>
      </c>
      <c r="O17" s="115">
        <v>4</v>
      </c>
      <c r="P17" s="81"/>
      <c r="Q17" s="116">
        <v>7.82</v>
      </c>
      <c r="R17" s="117">
        <v>0.74</v>
      </c>
      <c r="S17" s="118">
        <v>2.8900000000000002E-2</v>
      </c>
      <c r="T17" s="119">
        <v>0.54</v>
      </c>
      <c r="U17" s="116">
        <v>5</v>
      </c>
      <c r="W17" s="120">
        <v>0.77</v>
      </c>
      <c r="X17" s="121">
        <v>0</v>
      </c>
      <c r="Y17" s="122">
        <f>5/AI17</f>
        <v>2.5743365419863995</v>
      </c>
      <c r="Z17" s="123">
        <f t="shared" si="0"/>
        <v>0.69625664576968382</v>
      </c>
      <c r="AA17" s="124">
        <v>28.317701961850393</v>
      </c>
      <c r="AB17" s="125">
        <v>2</v>
      </c>
      <c r="AC17" s="81"/>
      <c r="AD17" s="126"/>
      <c r="AE17" s="127"/>
      <c r="AF17" s="128"/>
      <c r="AH17" s="81">
        <f t="shared" si="1"/>
        <v>1942248</v>
      </c>
      <c r="AI17" s="81">
        <v>1.942248</v>
      </c>
      <c r="AJ17" s="132">
        <v>0.71812600000000004</v>
      </c>
      <c r="AK17" s="81">
        <v>1</v>
      </c>
      <c r="AL17" s="81">
        <f t="shared" si="2"/>
        <v>0.71812600000000004</v>
      </c>
    </row>
    <row r="18" spans="1:38" x14ac:dyDescent="0.25">
      <c r="A18" s="103" t="s">
        <v>24</v>
      </c>
      <c r="B18" s="104">
        <v>0.74199999999999999</v>
      </c>
      <c r="C18" s="105">
        <v>22.88</v>
      </c>
      <c r="D18" s="106">
        <v>0.3</v>
      </c>
      <c r="E18" s="107">
        <v>0.4</v>
      </c>
      <c r="F18" s="108">
        <v>1.3725648964039057</v>
      </c>
      <c r="G18" s="109">
        <v>4.4999999999999998E-2</v>
      </c>
      <c r="H18" s="110"/>
      <c r="I18" s="111">
        <f>75/AI18</f>
        <v>26.516730465920169</v>
      </c>
      <c r="J18" s="112">
        <v>49.85145327592992</v>
      </c>
      <c r="K18" s="113">
        <v>2.1400000000000002E-2</v>
      </c>
      <c r="L18" s="114">
        <v>0.33</v>
      </c>
      <c r="M18" s="114">
        <v>0.32</v>
      </c>
      <c r="N18" s="114">
        <v>0.45</v>
      </c>
      <c r="O18" s="115">
        <v>6</v>
      </c>
      <c r="P18" s="81"/>
      <c r="Q18" s="116">
        <v>4.95</v>
      </c>
      <c r="R18" s="117">
        <v>0.54</v>
      </c>
      <c r="S18" s="118">
        <v>2.69E-2</v>
      </c>
      <c r="T18" s="119">
        <v>0.47</v>
      </c>
      <c r="U18" s="116">
        <v>5</v>
      </c>
      <c r="W18" s="120">
        <v>0.74</v>
      </c>
      <c r="X18" s="121">
        <v>0.15194728037160227</v>
      </c>
      <c r="Y18" s="122">
        <f>11/AI18</f>
        <v>3.8891204683349581</v>
      </c>
      <c r="Z18" s="123">
        <f t="shared" si="0"/>
        <v>0.75973640185801128</v>
      </c>
      <c r="AA18" s="124">
        <v>39.951873901986389</v>
      </c>
      <c r="AB18" s="125">
        <v>8</v>
      </c>
      <c r="AC18" s="81"/>
      <c r="AD18" s="126"/>
      <c r="AE18" s="127"/>
      <c r="AF18" s="128"/>
      <c r="AH18" s="81">
        <f t="shared" si="1"/>
        <v>2828403</v>
      </c>
      <c r="AI18" s="129">
        <v>2.8284029999999998</v>
      </c>
      <c r="AJ18" s="132">
        <v>0.65812300000000001</v>
      </c>
      <c r="AK18" s="81">
        <v>1</v>
      </c>
      <c r="AL18" s="81">
        <f t="shared" si="2"/>
        <v>0.65812300000000001</v>
      </c>
    </row>
    <row r="19" spans="1:38" x14ac:dyDescent="0.25">
      <c r="A19" s="103" t="s">
        <v>25</v>
      </c>
      <c r="B19" s="104">
        <v>0.33399999999999996</v>
      </c>
      <c r="C19" s="105">
        <v>48.42</v>
      </c>
      <c r="D19" s="106">
        <v>0.64</v>
      </c>
      <c r="E19" s="107">
        <v>1.0000000000000009E-2</v>
      </c>
      <c r="F19" s="108">
        <v>1.2320942883046238</v>
      </c>
      <c r="G19" s="109">
        <v>6.5000000000000002E-2</v>
      </c>
      <c r="H19" s="110"/>
      <c r="I19" s="111">
        <f>4000/AI19</f>
        <v>6707.6279144643295</v>
      </c>
      <c r="J19" s="112">
        <v>452.76488422634219</v>
      </c>
      <c r="K19" s="113">
        <v>0</v>
      </c>
      <c r="L19" s="114">
        <v>0.28999999999999998</v>
      </c>
      <c r="M19" s="114">
        <v>0.27</v>
      </c>
      <c r="N19" s="114">
        <v>0.34</v>
      </c>
      <c r="O19" s="115"/>
      <c r="P19" s="81"/>
      <c r="Q19" s="116">
        <v>69.66</v>
      </c>
      <c r="R19" s="117">
        <v>0.49</v>
      </c>
      <c r="S19" s="133" t="s">
        <v>65</v>
      </c>
      <c r="T19" s="134">
        <v>0.85</v>
      </c>
      <c r="U19" s="116"/>
      <c r="W19" s="120">
        <v>0.67</v>
      </c>
      <c r="X19" s="121">
        <v>0</v>
      </c>
      <c r="Y19" s="122"/>
      <c r="Z19" s="123">
        <f t="shared" si="0"/>
        <v>0.39873044227180654</v>
      </c>
      <c r="AA19" s="124">
        <v>28.5074186364734</v>
      </c>
      <c r="AB19" s="125"/>
      <c r="AC19" s="81"/>
      <c r="AD19" s="126"/>
      <c r="AE19" s="127"/>
      <c r="AF19" s="128"/>
      <c r="AH19" s="81">
        <f t="shared" si="1"/>
        <v>596336</v>
      </c>
      <c r="AI19" s="81">
        <v>0.59633599999999998</v>
      </c>
      <c r="AJ19" s="130">
        <v>1.2539800000000001</v>
      </c>
      <c r="AK19" s="81">
        <v>1</v>
      </c>
      <c r="AL19" s="81">
        <f t="shared" si="2"/>
        <v>1.2539800000000001</v>
      </c>
    </row>
    <row r="20" spans="1:38" x14ac:dyDescent="0.25">
      <c r="A20" s="103" t="s">
        <v>26</v>
      </c>
      <c r="B20" s="131">
        <v>0.23499999999999999</v>
      </c>
      <c r="C20" s="105">
        <v>31.94</v>
      </c>
      <c r="D20" s="106">
        <v>0</v>
      </c>
      <c r="E20" s="107">
        <v>0.77</v>
      </c>
      <c r="F20" s="108">
        <v>3.9397104909714965E-2</v>
      </c>
      <c r="G20" s="109">
        <v>5.2000000000000005E-2</v>
      </c>
      <c r="H20" s="110"/>
      <c r="I20" s="111">
        <f>1130/AI20</f>
        <v>2414.5350737928929</v>
      </c>
      <c r="J20" s="112">
        <v>74.786484586505523</v>
      </c>
      <c r="K20" s="113">
        <v>1.6299999999999999E-2</v>
      </c>
      <c r="L20" s="114">
        <v>0.12</v>
      </c>
      <c r="M20" s="114">
        <v>7.0000000000000007E-2</v>
      </c>
      <c r="N20" s="114">
        <v>0.15</v>
      </c>
      <c r="O20" s="115"/>
      <c r="P20" s="81"/>
      <c r="Q20" s="116">
        <v>6.98</v>
      </c>
      <c r="R20" s="117">
        <v>0.53</v>
      </c>
      <c r="S20" s="133" t="s">
        <v>65</v>
      </c>
      <c r="T20" s="134">
        <v>0.95</v>
      </c>
      <c r="U20" s="116"/>
      <c r="W20" s="120">
        <v>0.65</v>
      </c>
      <c r="X20" s="121">
        <v>0</v>
      </c>
      <c r="Y20" s="122">
        <f>1/AI20</f>
        <v>2.1367567024715863</v>
      </c>
      <c r="Z20" s="123">
        <f t="shared" si="0"/>
        <v>0.58080036613655084</v>
      </c>
      <c r="AA20" s="124">
        <v>0</v>
      </c>
      <c r="AB20" s="125"/>
      <c r="AC20" s="81"/>
      <c r="AD20" s="126"/>
      <c r="AE20" s="127"/>
      <c r="AF20" s="128"/>
      <c r="AH20" s="81">
        <f t="shared" si="1"/>
        <v>467999</v>
      </c>
      <c r="AI20" s="129">
        <v>0.467999</v>
      </c>
      <c r="AJ20" s="132">
        <v>0.86088100000000001</v>
      </c>
      <c r="AK20" s="81">
        <v>1</v>
      </c>
      <c r="AL20" s="81">
        <f t="shared" si="2"/>
        <v>0.86088100000000001</v>
      </c>
    </row>
    <row r="21" spans="1:38" x14ac:dyDescent="0.25">
      <c r="A21" s="103" t="s">
        <v>27</v>
      </c>
      <c r="B21" s="104">
        <v>0.504</v>
      </c>
      <c r="C21" s="105">
        <v>29.54</v>
      </c>
      <c r="D21" s="106">
        <v>0.66</v>
      </c>
      <c r="E21" s="107">
        <v>0</v>
      </c>
      <c r="F21" s="108">
        <v>1.5204785077047851</v>
      </c>
      <c r="G21" s="109">
        <v>0.28999999999999998</v>
      </c>
      <c r="H21" s="110"/>
      <c r="I21" s="111">
        <f>41593/AI21</f>
        <v>2427.895706197593</v>
      </c>
      <c r="J21" s="112">
        <v>290.4041819136159</v>
      </c>
      <c r="K21" s="113">
        <v>4.3499999999999997E-2</v>
      </c>
      <c r="L21" s="114">
        <v>0.35</v>
      </c>
      <c r="M21" s="114">
        <v>0.26</v>
      </c>
      <c r="N21" s="114">
        <v>0.28999999999999998</v>
      </c>
      <c r="O21" s="115">
        <v>6</v>
      </c>
      <c r="P21" s="81"/>
      <c r="Q21" s="116">
        <v>14</v>
      </c>
      <c r="R21" s="117">
        <v>0.59000000000000008</v>
      </c>
      <c r="S21" s="118">
        <v>1.18E-2</v>
      </c>
      <c r="T21" s="119">
        <v>0.73</v>
      </c>
      <c r="U21" s="116">
        <v>5</v>
      </c>
      <c r="W21" s="120">
        <v>0.78</v>
      </c>
      <c r="X21" s="121">
        <v>0.21796179565645735</v>
      </c>
      <c r="Y21" s="122">
        <f>35/AI21</f>
        <v>2.0430444958746845</v>
      </c>
      <c r="Z21" s="123">
        <f t="shared" si="0"/>
        <v>0.43592359131291469</v>
      </c>
      <c r="AA21" s="124">
        <v>104.54550548890172</v>
      </c>
      <c r="AB21" s="125">
        <v>6</v>
      </c>
      <c r="AC21" s="81"/>
      <c r="AD21" s="126"/>
      <c r="AE21" s="127"/>
      <c r="AF21" s="128"/>
      <c r="AH21" s="81">
        <f t="shared" si="1"/>
        <v>17131296</v>
      </c>
      <c r="AI21" s="81">
        <v>17.131295999999999</v>
      </c>
      <c r="AJ21" s="130">
        <v>1.14699</v>
      </c>
      <c r="AK21" s="81">
        <v>1</v>
      </c>
      <c r="AL21" s="81">
        <f t="shared" si="2"/>
        <v>1.14699</v>
      </c>
    </row>
    <row r="22" spans="1:38" x14ac:dyDescent="0.25">
      <c r="A22" s="103" t="s">
        <v>28</v>
      </c>
      <c r="B22" s="104">
        <v>0.34600000000000003</v>
      </c>
      <c r="C22" s="105">
        <v>26.53</v>
      </c>
      <c r="D22" s="106">
        <v>0.3</v>
      </c>
      <c r="E22" s="107">
        <v>0.42999999999999994</v>
      </c>
      <c r="F22" s="108">
        <v>0.99157675833977243</v>
      </c>
      <c r="G22" s="109">
        <v>0.10199999999999999</v>
      </c>
      <c r="H22" s="110"/>
      <c r="I22" s="111">
        <f>56792/AI22</f>
        <v>1495.5170564836822</v>
      </c>
      <c r="J22" s="112">
        <v>14.114613718045739</v>
      </c>
      <c r="K22" s="113">
        <v>2.4399999999999998E-2</v>
      </c>
      <c r="L22" s="114">
        <v>0.37</v>
      </c>
      <c r="M22" s="114">
        <v>0.14000000000000001</v>
      </c>
      <c r="N22" s="114">
        <v>0.22</v>
      </c>
      <c r="O22" s="115">
        <v>4.5</v>
      </c>
      <c r="P22" s="81"/>
      <c r="Q22" s="116">
        <v>10.379999999999999</v>
      </c>
      <c r="R22" s="117">
        <v>0.79</v>
      </c>
      <c r="S22" s="118">
        <v>2.2099999999999998E-2</v>
      </c>
      <c r="T22" s="119">
        <v>0.62</v>
      </c>
      <c r="U22" s="116">
        <v>2.5</v>
      </c>
      <c r="W22" s="120">
        <v>0.72</v>
      </c>
      <c r="X22" s="121">
        <v>0</v>
      </c>
      <c r="Y22" s="122">
        <f>183/AI22</f>
        <v>4.8189819223924815</v>
      </c>
      <c r="Z22" s="123">
        <f t="shared" si="0"/>
        <v>0.83951217154291202</v>
      </c>
      <c r="AA22" s="124">
        <v>30.625551780013421</v>
      </c>
      <c r="AB22" s="125">
        <v>2.5</v>
      </c>
      <c r="AC22" s="81"/>
      <c r="AD22" s="126"/>
      <c r="AE22" s="127"/>
      <c r="AF22" s="128"/>
      <c r="AH22" s="81">
        <f t="shared" si="1"/>
        <v>37974826</v>
      </c>
      <c r="AI22" s="129">
        <v>37.974826</v>
      </c>
      <c r="AJ22" s="130">
        <v>2.55627</v>
      </c>
      <c r="AK22" s="81">
        <v>4.2920395574999999</v>
      </c>
      <c r="AL22" s="81">
        <f t="shared" si="2"/>
        <v>0.59558397954024456</v>
      </c>
    </row>
    <row r="23" spans="1:38" x14ac:dyDescent="0.25">
      <c r="A23" s="103" t="s">
        <v>29</v>
      </c>
      <c r="B23" s="104">
        <v>0.34899999999999998</v>
      </c>
      <c r="C23" s="105">
        <v>36.659999999999997</v>
      </c>
      <c r="D23" s="106">
        <v>0.3</v>
      </c>
      <c r="E23" s="107">
        <v>0.37</v>
      </c>
      <c r="F23" s="108">
        <v>3.5531514746721973</v>
      </c>
      <c r="G23" s="109">
        <v>2.1000000000000001E-2</v>
      </c>
      <c r="H23" s="110"/>
      <c r="I23" s="111">
        <f>30194/AI23</f>
        <v>2931.370930943759</v>
      </c>
      <c r="J23" s="112">
        <v>35.727114744230754</v>
      </c>
      <c r="K23" s="113">
        <v>2.5600000000000001E-2</v>
      </c>
      <c r="L23" s="114">
        <v>0.28999999999999998</v>
      </c>
      <c r="M23" s="114">
        <v>0.15</v>
      </c>
      <c r="N23" s="114">
        <v>0.3</v>
      </c>
      <c r="O23" s="115">
        <v>3</v>
      </c>
      <c r="P23" s="81"/>
      <c r="Q23" s="116">
        <v>3.06</v>
      </c>
      <c r="R23" s="117">
        <v>0.52</v>
      </c>
      <c r="S23" s="118">
        <v>1.8200000000000001E-2</v>
      </c>
      <c r="T23" s="119">
        <v>0.82</v>
      </c>
      <c r="U23" s="116">
        <v>3</v>
      </c>
      <c r="W23" s="120">
        <v>0.78</v>
      </c>
      <c r="X23" s="121">
        <v>0</v>
      </c>
      <c r="Y23" s="122">
        <f>13/AI23</f>
        <v>1.2620991621603255</v>
      </c>
      <c r="Z23" s="123">
        <f t="shared" si="0"/>
        <v>0.58578396053221982</v>
      </c>
      <c r="AA23" s="124">
        <v>98.92915740318243</v>
      </c>
      <c r="AB23" s="125">
        <v>3</v>
      </c>
      <c r="AC23" s="81"/>
      <c r="AD23" s="126"/>
      <c r="AE23" s="127"/>
      <c r="AF23" s="128"/>
      <c r="AH23" s="81">
        <f t="shared" si="1"/>
        <v>10300300</v>
      </c>
      <c r="AI23" s="81">
        <v>10.3003</v>
      </c>
      <c r="AJ23" s="132">
        <v>0.85355700000000001</v>
      </c>
      <c r="AK23" s="81">
        <v>1</v>
      </c>
      <c r="AL23" s="81">
        <f t="shared" si="2"/>
        <v>0.85355700000000001</v>
      </c>
    </row>
    <row r="24" spans="1:38" x14ac:dyDescent="0.25">
      <c r="A24" s="103" t="s">
        <v>30</v>
      </c>
      <c r="B24" s="131">
        <v>0.46500000000000002</v>
      </c>
      <c r="C24" s="136">
        <v>17.7</v>
      </c>
      <c r="D24" s="106">
        <v>0.13</v>
      </c>
      <c r="E24" s="107">
        <v>0.58000000000000007</v>
      </c>
      <c r="F24" s="108">
        <v>3.1548374371281107</v>
      </c>
      <c r="G24" s="109">
        <v>1.4999999999999999E-2</v>
      </c>
      <c r="H24" s="110"/>
      <c r="I24" s="111">
        <f>2147/AI24</f>
        <v>109.61077148676162</v>
      </c>
      <c r="J24" s="112">
        <v>23.382269837418178</v>
      </c>
      <c r="K24" s="113">
        <v>2.9900000000000003E-2</v>
      </c>
      <c r="L24" s="114">
        <v>0.25</v>
      </c>
      <c r="M24" s="114">
        <v>0.09</v>
      </c>
      <c r="N24" s="114">
        <v>0.13</v>
      </c>
      <c r="O24" s="115"/>
      <c r="P24" s="81"/>
      <c r="Q24" s="116">
        <v>2</v>
      </c>
      <c r="R24" s="117">
        <v>0.79</v>
      </c>
      <c r="S24" s="118">
        <v>1.5800000000000002E-2</v>
      </c>
      <c r="T24" s="119">
        <v>0.62</v>
      </c>
      <c r="U24" s="116"/>
      <c r="W24" s="120">
        <v>0.72</v>
      </c>
      <c r="X24" s="121">
        <v>0</v>
      </c>
      <c r="Y24" s="137">
        <f>35/AI24</f>
        <v>1.7868546818987689</v>
      </c>
      <c r="Z24" s="123">
        <f t="shared" si="0"/>
        <v>0.94102504050801872</v>
      </c>
      <c r="AA24" s="124">
        <v>28.793886874025876</v>
      </c>
      <c r="AB24" s="125"/>
      <c r="AC24" s="81"/>
      <c r="AD24" s="126"/>
      <c r="AE24" s="127"/>
      <c r="AF24" s="128"/>
      <c r="AH24" s="81">
        <f t="shared" si="1"/>
        <v>19587491</v>
      </c>
      <c r="AI24" s="129">
        <v>19.587491</v>
      </c>
      <c r="AJ24" s="130">
        <v>2.47235</v>
      </c>
      <c r="AK24" s="81">
        <v>4.6530865178000003</v>
      </c>
      <c r="AL24" s="81">
        <f t="shared" si="2"/>
        <v>0.53133548893669358</v>
      </c>
    </row>
    <row r="25" spans="1:38" x14ac:dyDescent="0.25">
      <c r="A25" s="103" t="s">
        <v>66</v>
      </c>
      <c r="B25" s="104">
        <v>0.52400000000000002</v>
      </c>
      <c r="C25" s="105">
        <v>21.99</v>
      </c>
      <c r="D25" s="106">
        <v>0.23</v>
      </c>
      <c r="E25" s="107">
        <v>0.47</v>
      </c>
      <c r="F25" s="108">
        <v>0.53305397008886635</v>
      </c>
      <c r="G25" s="109">
        <v>4.9000000000000002E-2</v>
      </c>
      <c r="H25" s="110"/>
      <c r="I25" s="111">
        <f>1330/AI25</f>
        <v>244.51981456205584</v>
      </c>
      <c r="J25" s="112">
        <v>15.994905163081848</v>
      </c>
      <c r="K25" s="113">
        <v>2.3300000000000001E-2</v>
      </c>
      <c r="L25" s="114">
        <v>0.28999999999999998</v>
      </c>
      <c r="M25" s="114">
        <v>0.27</v>
      </c>
      <c r="N25" s="114">
        <v>0.27</v>
      </c>
      <c r="O25" s="115"/>
      <c r="P25" s="81"/>
      <c r="Q25" s="116">
        <v>3.92</v>
      </c>
      <c r="R25" s="117">
        <v>0.7</v>
      </c>
      <c r="S25" s="118">
        <v>1.7600000000000001E-2</v>
      </c>
      <c r="T25" s="119">
        <v>0.62</v>
      </c>
      <c r="U25" s="116"/>
      <c r="W25" s="120">
        <v>0.71</v>
      </c>
      <c r="X25" s="121">
        <v>0</v>
      </c>
      <c r="Y25" s="122">
        <f>9/AI25</f>
        <v>1.6546453616981223</v>
      </c>
      <c r="Z25" s="123">
        <f t="shared" si="0"/>
        <v>0.71202554178023469</v>
      </c>
      <c r="AA25" s="124">
        <v>30.519014449098698</v>
      </c>
      <c r="AB25" s="125"/>
      <c r="AC25" s="81"/>
      <c r="AD25" s="126"/>
      <c r="AE25" s="127"/>
      <c r="AF25" s="128"/>
      <c r="AH25" s="81">
        <f t="shared" si="1"/>
        <v>5439232</v>
      </c>
      <c r="AI25" s="81">
        <v>5.4392319999999996</v>
      </c>
      <c r="AJ25" s="132">
        <v>0.70222200000000001</v>
      </c>
      <c r="AK25" s="81">
        <v>1</v>
      </c>
      <c r="AL25" s="81">
        <f t="shared" si="2"/>
        <v>0.70222200000000001</v>
      </c>
    </row>
    <row r="26" spans="1:38" x14ac:dyDescent="0.25">
      <c r="A26" s="103" t="s">
        <v>32</v>
      </c>
      <c r="B26" s="104">
        <v>0.60399999999999998</v>
      </c>
      <c r="C26" s="105">
        <v>22.45</v>
      </c>
      <c r="D26" s="106">
        <v>0.39</v>
      </c>
      <c r="E26" s="107">
        <v>0.30000000000000004</v>
      </c>
      <c r="F26" s="108">
        <v>0.5708055464511943</v>
      </c>
      <c r="G26" s="109">
        <v>8.5000000000000006E-2</v>
      </c>
      <c r="H26" s="110"/>
      <c r="I26" s="111">
        <f>18350/AI26</f>
        <v>8880.2296567730755</v>
      </c>
      <c r="J26" s="112">
        <v>183.41182778839212</v>
      </c>
      <c r="K26" s="113">
        <v>3.4200000000000001E-2</v>
      </c>
      <c r="L26" s="114">
        <v>0.28999999999999998</v>
      </c>
      <c r="M26" s="114">
        <v>0.2</v>
      </c>
      <c r="N26" s="114">
        <v>0.26</v>
      </c>
      <c r="O26" s="115">
        <v>9.5</v>
      </c>
      <c r="P26" s="81"/>
      <c r="Q26" s="116">
        <v>5.5200000000000005</v>
      </c>
      <c r="R26" s="117">
        <v>0.57000000000000006</v>
      </c>
      <c r="S26" s="118">
        <v>2.0899999999999998E-2</v>
      </c>
      <c r="T26" s="119">
        <v>0.7</v>
      </c>
      <c r="U26" s="116">
        <v>7</v>
      </c>
      <c r="W26" s="120">
        <v>0.69</v>
      </c>
      <c r="X26" s="121">
        <v>0</v>
      </c>
      <c r="Y26" s="122">
        <f>7/AI26</f>
        <v>3.3875535475428622</v>
      </c>
      <c r="Z26" s="123">
        <f t="shared" si="0"/>
        <v>0.59766147019940385</v>
      </c>
      <c r="AA26" s="124">
        <v>110.3374584056818</v>
      </c>
      <c r="AB26" s="125">
        <v>9.5</v>
      </c>
      <c r="AC26" s="81"/>
      <c r="AD26" s="126"/>
      <c r="AE26" s="127"/>
      <c r="AF26" s="128"/>
      <c r="AH26" s="81">
        <f t="shared" si="1"/>
        <v>2066388</v>
      </c>
      <c r="AI26" s="129">
        <v>2.0663879999999999</v>
      </c>
      <c r="AJ26" s="132">
        <v>0.83659399999999995</v>
      </c>
      <c r="AK26" s="81">
        <v>1</v>
      </c>
      <c r="AL26" s="81">
        <f t="shared" si="2"/>
        <v>0.83659399999999995</v>
      </c>
    </row>
    <row r="27" spans="1:38" x14ac:dyDescent="0.25">
      <c r="A27" s="103" t="s">
        <v>33</v>
      </c>
      <c r="B27" s="104">
        <v>0.47899999999999998</v>
      </c>
      <c r="C27" s="105">
        <v>32.840000000000003</v>
      </c>
      <c r="D27" s="106">
        <v>0.19</v>
      </c>
      <c r="E27" s="107">
        <v>0.39</v>
      </c>
      <c r="F27" s="108">
        <v>0.78887111911283059</v>
      </c>
      <c r="G27" s="109">
        <v>8.199999999999999E-2</v>
      </c>
      <c r="H27" s="110"/>
      <c r="I27" s="111">
        <f>503165/AI27</f>
        <v>10799.099680477228</v>
      </c>
      <c r="J27" s="112">
        <v>188.11743404128447</v>
      </c>
      <c r="K27" s="113">
        <v>2.7699999999999999E-2</v>
      </c>
      <c r="L27" s="114">
        <v>0.37</v>
      </c>
      <c r="M27" s="114">
        <v>0.19</v>
      </c>
      <c r="N27" s="114">
        <v>0.32</v>
      </c>
      <c r="O27" s="115">
        <v>5</v>
      </c>
      <c r="P27" s="81"/>
      <c r="Q27" s="116">
        <v>6.8599999999999985</v>
      </c>
      <c r="R27" s="117">
        <v>0.63</v>
      </c>
      <c r="S27" s="118">
        <v>2.0400000000000001E-2</v>
      </c>
      <c r="T27" s="119">
        <v>0.85</v>
      </c>
      <c r="U27" s="116">
        <v>5</v>
      </c>
      <c r="W27" s="120">
        <v>0.65</v>
      </c>
      <c r="X27" s="121">
        <v>0</v>
      </c>
      <c r="Y27" s="122">
        <f>58/AI27</f>
        <v>1.2448158784249286</v>
      </c>
      <c r="Z27" s="123">
        <f t="shared" si="0"/>
        <v>0.53660562598802508</v>
      </c>
      <c r="AA27" s="124">
        <v>74.173856479940568</v>
      </c>
      <c r="AB27" s="125">
        <v>2</v>
      </c>
      <c r="AC27" s="81"/>
      <c r="AD27" s="126"/>
      <c r="AE27" s="127"/>
      <c r="AF27" s="128"/>
      <c r="AH27" s="81">
        <f t="shared" si="1"/>
        <v>46593236</v>
      </c>
      <c r="AI27" s="81">
        <v>46.593235999999997</v>
      </c>
      <c r="AJ27" s="132">
        <v>0.93178300000000003</v>
      </c>
      <c r="AK27" s="81">
        <v>1</v>
      </c>
      <c r="AL27" s="81">
        <f t="shared" si="2"/>
        <v>0.93178300000000003</v>
      </c>
    </row>
    <row r="28" spans="1:38" x14ac:dyDescent="0.25">
      <c r="A28" s="103" t="s">
        <v>34</v>
      </c>
      <c r="B28" s="104">
        <v>0.48399999999999999</v>
      </c>
      <c r="C28" s="105">
        <v>24.03</v>
      </c>
      <c r="D28" s="106">
        <v>0.6</v>
      </c>
      <c r="E28" s="107">
        <v>1.0000000000000009E-2</v>
      </c>
      <c r="F28" s="108">
        <v>0.81440229837198652</v>
      </c>
      <c r="G28" s="109">
        <v>7.0999999999999994E-2</v>
      </c>
      <c r="H28" s="110"/>
      <c r="I28" s="111">
        <f>105101/AI28</f>
        <v>10449.806705271922</v>
      </c>
      <c r="J28" s="112">
        <v>133.13185581829958</v>
      </c>
      <c r="K28" s="113">
        <v>2.1299999999999999E-2</v>
      </c>
      <c r="L28" s="114">
        <v>0.23</v>
      </c>
      <c r="M28" s="114">
        <v>0.27</v>
      </c>
      <c r="N28" s="114">
        <v>0.26</v>
      </c>
      <c r="O28" s="115">
        <v>3</v>
      </c>
      <c r="P28" s="81"/>
      <c r="Q28" s="116">
        <v>6.8500000000000014</v>
      </c>
      <c r="R28" s="117">
        <v>0.5</v>
      </c>
      <c r="S28" s="118">
        <v>1.5600000000000001E-2</v>
      </c>
      <c r="T28" s="119">
        <v>0.71</v>
      </c>
      <c r="U28" s="116">
        <v>4</v>
      </c>
      <c r="W28" s="120">
        <v>0.78</v>
      </c>
      <c r="X28" s="121">
        <v>0.11086923204701152</v>
      </c>
      <c r="Y28" s="122">
        <f>4/AI28</f>
        <v>0.39770531984555513</v>
      </c>
      <c r="Z28" s="123">
        <f t="shared" si="0"/>
        <v>0.39596154302504111</v>
      </c>
      <c r="AA28" s="124">
        <v>157.29245399891704</v>
      </c>
      <c r="AB28" s="125">
        <v>4</v>
      </c>
      <c r="AC28" s="81"/>
      <c r="AD28" s="126"/>
      <c r="AE28" s="127"/>
      <c r="AF28" s="128"/>
      <c r="AG28" s="128"/>
      <c r="AH28" s="81">
        <f t="shared" si="1"/>
        <v>10057698</v>
      </c>
      <c r="AI28" s="129">
        <v>10.057698</v>
      </c>
      <c r="AJ28" s="135">
        <v>12.8309</v>
      </c>
      <c r="AK28" s="81">
        <v>10.1610859248</v>
      </c>
      <c r="AL28" s="81">
        <f t="shared" si="2"/>
        <v>1.2627488926831951</v>
      </c>
    </row>
    <row r="29" spans="1:38" x14ac:dyDescent="0.25">
      <c r="A29" s="103" t="s">
        <v>67</v>
      </c>
      <c r="B29" s="104">
        <v>0.46200000000000002</v>
      </c>
      <c r="C29" s="105">
        <v>34.450000000000003</v>
      </c>
      <c r="D29" s="106">
        <v>0.46</v>
      </c>
      <c r="E29" s="107">
        <v>0.21999999999999997</v>
      </c>
      <c r="F29" s="108">
        <v>0.12099061016847527</v>
      </c>
      <c r="G29" s="109">
        <v>0.17199999999999999</v>
      </c>
      <c r="H29" s="110"/>
      <c r="I29" s="111">
        <f>409099/AI29</f>
        <v>6192.9468082396033</v>
      </c>
      <c r="J29" s="112">
        <v>65.456776963101959</v>
      </c>
      <c r="K29" s="113">
        <v>1.8600000000000002E-2</v>
      </c>
      <c r="L29" s="114">
        <v>0.45</v>
      </c>
      <c r="M29" s="114">
        <v>0.23</v>
      </c>
      <c r="N29" s="114">
        <v>0.22</v>
      </c>
      <c r="O29" s="115">
        <v>5</v>
      </c>
      <c r="P29" s="81"/>
      <c r="Q29" s="116">
        <v>5.42</v>
      </c>
      <c r="R29" s="117">
        <v>0.45999999999999996</v>
      </c>
      <c r="S29" s="133" t="s">
        <v>65</v>
      </c>
      <c r="T29" s="134">
        <v>0.84</v>
      </c>
      <c r="U29" s="116">
        <v>3</v>
      </c>
      <c r="W29" s="120">
        <v>0.76</v>
      </c>
      <c r="X29" s="139">
        <v>0</v>
      </c>
      <c r="Y29" s="122">
        <f>79/AI29</f>
        <v>1.1959031868836851</v>
      </c>
      <c r="Z29" s="123">
        <f t="shared" si="0"/>
        <v>0.44573257539347599</v>
      </c>
      <c r="AA29" s="124">
        <v>90.616157932730871</v>
      </c>
      <c r="AB29" s="140">
        <v>5</v>
      </c>
      <c r="AC29" s="81"/>
      <c r="AD29" s="126"/>
      <c r="AE29" s="127"/>
      <c r="AF29" s="128"/>
      <c r="AG29" s="128"/>
      <c r="AH29" s="81">
        <f t="shared" si="1"/>
        <v>66058859</v>
      </c>
      <c r="AI29" s="81">
        <v>66.058858999999998</v>
      </c>
      <c r="AJ29" s="130">
        <v>1.00705</v>
      </c>
      <c r="AK29" s="81">
        <v>0.89774998009999996</v>
      </c>
      <c r="AL29" s="81">
        <f t="shared" si="2"/>
        <v>1.1217488413509351</v>
      </c>
    </row>
    <row r="30" spans="1:38" x14ac:dyDescent="0.25">
      <c r="B30" s="141" t="s">
        <v>36</v>
      </c>
      <c r="C30" s="142" t="s">
        <v>36</v>
      </c>
      <c r="D30" s="143"/>
      <c r="E30" s="143"/>
      <c r="F30" s="144" t="s">
        <v>36</v>
      </c>
      <c r="G30" s="142" t="s">
        <v>36</v>
      </c>
      <c r="H30" s="145"/>
      <c r="I30" s="144" t="s">
        <v>36</v>
      </c>
      <c r="J30" s="144" t="s">
        <v>36</v>
      </c>
      <c r="K30" s="144" t="s">
        <v>36</v>
      </c>
      <c r="L30" s="144" t="s">
        <v>36</v>
      </c>
      <c r="M30" s="144" t="s">
        <v>36</v>
      </c>
      <c r="N30" s="144" t="s">
        <v>36</v>
      </c>
      <c r="P30" s="146"/>
      <c r="Q30" s="144" t="s">
        <v>36</v>
      </c>
      <c r="R30" s="144" t="s">
        <v>36</v>
      </c>
      <c r="S30" s="144" t="s">
        <v>36</v>
      </c>
      <c r="T30" s="144" t="s">
        <v>36</v>
      </c>
      <c r="U30" s="81"/>
      <c r="W30" s="144" t="s">
        <v>36</v>
      </c>
      <c r="X30" s="147"/>
      <c r="Y30" s="142" t="s">
        <v>36</v>
      </c>
      <c r="Z30" s="147"/>
      <c r="AA30" s="148"/>
      <c r="AB30" s="147"/>
      <c r="AC30" s="147"/>
      <c r="AD30" s="126"/>
      <c r="AE30" s="128"/>
      <c r="AF30" s="128"/>
      <c r="AG30" s="128"/>
      <c r="AH30" s="149"/>
      <c r="AJ30" s="144" t="s">
        <v>36</v>
      </c>
      <c r="AK30" s="81">
        <v>1</v>
      </c>
    </row>
    <row r="31" spans="1:38" x14ac:dyDescent="0.25">
      <c r="A31" s="103" t="s">
        <v>68</v>
      </c>
      <c r="B31" s="150">
        <f t="shared" ref="B31:G31" si="3">AVERAGE(B2:B29)</f>
        <v>0.4296071428571428</v>
      </c>
      <c r="C31" s="150">
        <f t="shared" si="3"/>
        <v>29.531428571428574</v>
      </c>
      <c r="D31" s="150">
        <f t="shared" si="3"/>
        <v>0.36464285714285716</v>
      </c>
      <c r="E31" s="150">
        <f t="shared" si="3"/>
        <v>0.33107142857142863</v>
      </c>
      <c r="F31" s="150">
        <f t="shared" si="3"/>
        <v>1.1077836387839688</v>
      </c>
      <c r="G31" s="150">
        <f t="shared" si="3"/>
        <v>8.5571428571428562E-2</v>
      </c>
      <c r="H31" s="151"/>
      <c r="I31" s="150">
        <f>AVERAGE(I2:I29)</f>
        <v>4988.1534382100936</v>
      </c>
      <c r="J31" s="150">
        <f>AVERAGE(J2:J29)</f>
        <v>113.18007671071437</v>
      </c>
      <c r="K31" s="150">
        <f>AVERAGE(K2:K29)</f>
        <v>2.0953571428571422E-2</v>
      </c>
      <c r="L31" s="150">
        <f t="shared" ref="L31:N31" si="4">AVERAGE(L2:L29)</f>
        <v>0.3021428571428571</v>
      </c>
      <c r="M31" s="150">
        <f t="shared" si="4"/>
        <v>0.21142857142857144</v>
      </c>
      <c r="N31" s="150">
        <f t="shared" si="4"/>
        <v>0.28178571428571425</v>
      </c>
      <c r="O31" s="150">
        <f>AVERAGE(O2:O29)</f>
        <v>5.53125</v>
      </c>
      <c r="P31" s="152"/>
      <c r="Q31" s="153">
        <f>AVERAGE(Q2:Q29)</f>
        <v>10.896785714285715</v>
      </c>
      <c r="R31" s="153">
        <f>AVERAGE(R2:R29)</f>
        <v>0.59785714285714298</v>
      </c>
      <c r="S31" s="153">
        <f>AVERAGE(S2:S29)</f>
        <v>1.8256521739130428E-2</v>
      </c>
      <c r="T31" s="153">
        <f>AVERAGE(T2:T29)</f>
        <v>0.7082142857142858</v>
      </c>
      <c r="U31" s="153">
        <f>AVERAGE(U2:U29)</f>
        <v>4.703125</v>
      </c>
      <c r="V31" s="152"/>
      <c r="W31" s="153">
        <f t="shared" ref="W31:AB31" si="5">AVERAGE(W2:W29)</f>
        <v>0.7232142857142857</v>
      </c>
      <c r="X31" s="153">
        <f t="shared" si="5"/>
        <v>4.8167744982348215E-2</v>
      </c>
      <c r="Y31" s="153">
        <f t="shared" si="5"/>
        <v>2.0104712395818849</v>
      </c>
      <c r="Z31" s="153">
        <f t="shared" si="5"/>
        <v>0.58697771189600512</v>
      </c>
      <c r="AA31" s="153">
        <f t="shared" si="5"/>
        <v>64.89567470120177</v>
      </c>
      <c r="AB31" s="153">
        <f t="shared" si="5"/>
        <v>4.828125</v>
      </c>
      <c r="AC31" s="154"/>
      <c r="AD31" s="126"/>
      <c r="AE31" s="128"/>
      <c r="AF31" s="128"/>
      <c r="AG31" s="128"/>
      <c r="AH31" s="128"/>
    </row>
    <row r="32" spans="1:38" x14ac:dyDescent="0.25">
      <c r="A32" s="103" t="s">
        <v>69</v>
      </c>
      <c r="B32" s="150">
        <f t="shared" ref="B32:G32" si="6">STDEV(B2:B29)</f>
        <v>0.1293013532299255</v>
      </c>
      <c r="C32" s="150">
        <f t="shared" si="6"/>
        <v>10.701026850792191</v>
      </c>
      <c r="D32" s="150">
        <f t="shared" si="6"/>
        <v>0.24266242583072667</v>
      </c>
      <c r="E32" s="150">
        <f t="shared" si="6"/>
        <v>0.27114761984209212</v>
      </c>
      <c r="F32" s="150">
        <f t="shared" si="6"/>
        <v>0.98469904730347224</v>
      </c>
      <c r="G32" s="150">
        <f t="shared" si="6"/>
        <v>6.5802976726222262E-2</v>
      </c>
      <c r="H32" s="155"/>
      <c r="I32" s="150">
        <f>STDEV(I2:I29)</f>
        <v>6085.2625886560245</v>
      </c>
      <c r="J32" s="150">
        <f>STDEV(J2:J29)</f>
        <v>118.19973611633192</v>
      </c>
      <c r="K32" s="150">
        <f>STDEV(K2:K29)</f>
        <v>1.0670814545702846E-2</v>
      </c>
      <c r="L32" s="150">
        <f t="shared" ref="L32:N32" si="7">STDEV(L2:L29)</f>
        <v>7.7524531021173626E-2</v>
      </c>
      <c r="M32" s="150">
        <f t="shared" si="7"/>
        <v>7.7732413074135545E-2</v>
      </c>
      <c r="N32" s="150">
        <f t="shared" si="7"/>
        <v>9.273832446942766E-2</v>
      </c>
      <c r="O32" s="150">
        <f>STDEV(O2:O29)</f>
        <v>1.7172531360674037</v>
      </c>
      <c r="P32" s="156"/>
      <c r="Q32" s="153">
        <f>STDEV(Q2:Q29)</f>
        <v>13.501413932422157</v>
      </c>
      <c r="R32" s="153">
        <f>STDEV(R2:R29)</f>
        <v>0.1100625122998591</v>
      </c>
      <c r="S32" s="153">
        <f>STDEV(S2:S29)</f>
        <v>4.3044190915168968E-3</v>
      </c>
      <c r="T32" s="153">
        <f>STDEV(T2:T29)</f>
        <v>0.1355114747479326</v>
      </c>
      <c r="U32" s="153">
        <f>STDEV(U2:U29)</f>
        <v>1.4353244406753478</v>
      </c>
      <c r="V32" s="156"/>
      <c r="W32" s="153">
        <f t="shared" ref="W32:AB32" si="8">STDEV(W2:W29)</f>
        <v>6.2601240753800899E-2</v>
      </c>
      <c r="X32" s="153">
        <f t="shared" si="8"/>
        <v>8.1861007149158352E-2</v>
      </c>
      <c r="Y32" s="153">
        <f t="shared" si="8"/>
        <v>1.3595161098113713</v>
      </c>
      <c r="Z32" s="153">
        <f t="shared" si="8"/>
        <v>0.17150903009991997</v>
      </c>
      <c r="AA32" s="153">
        <f t="shared" si="8"/>
        <v>41.147138356907149</v>
      </c>
      <c r="AB32" s="153">
        <f t="shared" si="8"/>
        <v>2.3250784036959558</v>
      </c>
      <c r="AC32" s="154"/>
      <c r="AD32" s="126"/>
      <c r="AE32" s="128"/>
      <c r="AF32" s="128"/>
      <c r="AG32" s="128"/>
      <c r="AH32" s="128"/>
    </row>
    <row r="33" spans="1:34" x14ac:dyDescent="0.25">
      <c r="A33" s="103" t="s">
        <v>70</v>
      </c>
      <c r="B33" s="150">
        <f t="shared" ref="B33:G33" si="9">B32*3</f>
        <v>0.38790405968977648</v>
      </c>
      <c r="C33" s="150">
        <f t="shared" si="9"/>
        <v>32.103080552376575</v>
      </c>
      <c r="D33" s="150">
        <f t="shared" si="9"/>
        <v>0.72798727749218006</v>
      </c>
      <c r="E33" s="150">
        <f t="shared" si="9"/>
        <v>0.81344285952627637</v>
      </c>
      <c r="F33" s="150">
        <f t="shared" si="9"/>
        <v>2.9540971419104167</v>
      </c>
      <c r="G33" s="150">
        <f t="shared" si="9"/>
        <v>0.19740893017866679</v>
      </c>
      <c r="H33" s="155"/>
      <c r="I33" s="150">
        <f>I32*3</f>
        <v>18255.787765968074</v>
      </c>
      <c r="J33" s="150">
        <f>J32*3</f>
        <v>354.59920834899577</v>
      </c>
      <c r="K33" s="150">
        <f>K32*3</f>
        <v>3.2012443637108541E-2</v>
      </c>
      <c r="L33" s="150">
        <f t="shared" ref="L33:N33" si="10">L32*3</f>
        <v>0.23257359306352088</v>
      </c>
      <c r="M33" s="150">
        <f t="shared" si="10"/>
        <v>0.23319723922240665</v>
      </c>
      <c r="N33" s="150">
        <f t="shared" si="10"/>
        <v>0.278214973408283</v>
      </c>
      <c r="O33" s="150">
        <f>O32*3</f>
        <v>5.1517594082022109</v>
      </c>
      <c r="P33" s="156"/>
      <c r="Q33" s="153">
        <f>Q32*3</f>
        <v>40.504241797266474</v>
      </c>
      <c r="R33" s="153">
        <f>R32*3</f>
        <v>0.33018753689957731</v>
      </c>
      <c r="S33" s="153">
        <f>S32*3</f>
        <v>1.291325727455069E-2</v>
      </c>
      <c r="T33" s="153">
        <f>T32*3</f>
        <v>0.40653442424379782</v>
      </c>
      <c r="U33" s="153">
        <f>U32*3</f>
        <v>4.305973322026043</v>
      </c>
      <c r="V33" s="156"/>
      <c r="W33" s="153">
        <f t="shared" ref="W33:AB33" si="11">W32*3</f>
        <v>0.18780372226140268</v>
      </c>
      <c r="X33" s="153">
        <f t="shared" si="11"/>
        <v>0.24558302144747507</v>
      </c>
      <c r="Y33" s="153">
        <f t="shared" si="11"/>
        <v>4.0785483294341134</v>
      </c>
      <c r="Z33" s="153">
        <f t="shared" si="11"/>
        <v>0.51452709029975985</v>
      </c>
      <c r="AA33" s="153">
        <f t="shared" si="11"/>
        <v>123.44141507072145</v>
      </c>
      <c r="AB33" s="153">
        <f t="shared" si="11"/>
        <v>6.9752352110878668</v>
      </c>
      <c r="AC33" s="154"/>
      <c r="AD33" s="126"/>
      <c r="AE33" s="126"/>
      <c r="AF33" s="126"/>
      <c r="AG33" s="128"/>
      <c r="AH33" s="128"/>
    </row>
    <row r="34" spans="1:34" x14ac:dyDescent="0.25">
      <c r="A34" s="103" t="s">
        <v>71</v>
      </c>
      <c r="B34" s="150">
        <f t="shared" ref="B34:G34" si="12">B31+B33</f>
        <v>0.81751120254691934</v>
      </c>
      <c r="C34" s="150">
        <f t="shared" si="12"/>
        <v>61.634509123805145</v>
      </c>
      <c r="D34" s="150">
        <f t="shared" si="12"/>
        <v>1.0926301346350371</v>
      </c>
      <c r="E34" s="150">
        <f t="shared" si="12"/>
        <v>1.1445142880977051</v>
      </c>
      <c r="F34" s="150">
        <f t="shared" si="12"/>
        <v>4.061880780694386</v>
      </c>
      <c r="G34" s="150">
        <f t="shared" si="12"/>
        <v>0.28298035875009536</v>
      </c>
      <c r="H34" s="155"/>
      <c r="I34" s="150">
        <f>I31+I33</f>
        <v>23243.941204178169</v>
      </c>
      <c r="J34" s="150">
        <f>J31+J33</f>
        <v>467.77928505971016</v>
      </c>
      <c r="K34" s="150">
        <f>K31+K33</f>
        <v>5.2966015065679967E-2</v>
      </c>
      <c r="L34" s="150">
        <f t="shared" ref="L34:N34" si="13">L31+L33</f>
        <v>0.53471645020637792</v>
      </c>
      <c r="M34" s="150">
        <f t="shared" si="13"/>
        <v>0.44462581065097806</v>
      </c>
      <c r="N34" s="150">
        <f t="shared" si="13"/>
        <v>0.56000068769399725</v>
      </c>
      <c r="O34" s="150">
        <f>O31+O33</f>
        <v>10.68300940820221</v>
      </c>
      <c r="P34" s="156"/>
      <c r="Q34" s="153">
        <f>Q31+Q33</f>
        <v>51.401027511552186</v>
      </c>
      <c r="R34" s="153">
        <f>R31+R33</f>
        <v>0.92804467975672034</v>
      </c>
      <c r="S34" s="153">
        <f>S31+S33</f>
        <v>3.116977901368112E-2</v>
      </c>
      <c r="T34" s="153">
        <f>T31+T33</f>
        <v>1.1147487099580835</v>
      </c>
      <c r="U34" s="153">
        <f>U31+U33</f>
        <v>9.009098322026043</v>
      </c>
      <c r="V34" s="156"/>
      <c r="W34" s="153">
        <f t="shared" ref="W34:AB34" si="14">W31+W33</f>
        <v>0.91101800797568844</v>
      </c>
      <c r="X34" s="153">
        <f t="shared" si="14"/>
        <v>0.29375076642982328</v>
      </c>
      <c r="Y34" s="153">
        <f t="shared" si="14"/>
        <v>6.0890195690159983</v>
      </c>
      <c r="Z34" s="153">
        <f t="shared" si="14"/>
        <v>1.101504802195765</v>
      </c>
      <c r="AA34" s="153">
        <f t="shared" si="14"/>
        <v>188.33708977192322</v>
      </c>
      <c r="AB34" s="153">
        <f t="shared" si="14"/>
        <v>11.803360211087867</v>
      </c>
      <c r="AC34" s="154"/>
      <c r="AD34" s="126"/>
      <c r="AE34" s="126"/>
      <c r="AF34" s="126"/>
    </row>
    <row r="35" spans="1:34" x14ac:dyDescent="0.25">
      <c r="A35" s="103" t="s">
        <v>72</v>
      </c>
      <c r="B35" s="150">
        <f t="shared" ref="B35:G35" si="15">B31-B33</f>
        <v>4.1703083167366317E-2</v>
      </c>
      <c r="C35" s="150">
        <f t="shared" si="15"/>
        <v>-2.5716519809480012</v>
      </c>
      <c r="D35" s="150">
        <f t="shared" si="15"/>
        <v>-0.36334442034932291</v>
      </c>
      <c r="E35" s="150">
        <f t="shared" si="15"/>
        <v>-0.48237143095484775</v>
      </c>
      <c r="F35" s="150">
        <f t="shared" si="15"/>
        <v>-1.8463135031264479</v>
      </c>
      <c r="G35" s="150">
        <f t="shared" si="15"/>
        <v>-0.11183750160723822</v>
      </c>
      <c r="H35" s="155"/>
      <c r="I35" s="150">
        <f>I31-I33</f>
        <v>-13267.63432775798</v>
      </c>
      <c r="J35" s="150">
        <f>J31-J33</f>
        <v>-241.41913163828139</v>
      </c>
      <c r="K35" s="150">
        <f>K31-K33</f>
        <v>-1.1058872208537119E-2</v>
      </c>
      <c r="L35" s="150">
        <f t="shared" ref="L35:N35" si="16">L31-L33</f>
        <v>6.9569264079336224E-2</v>
      </c>
      <c r="M35" s="150">
        <f t="shared" si="16"/>
        <v>-2.1768667793835211E-2</v>
      </c>
      <c r="N35" s="150">
        <f t="shared" si="16"/>
        <v>3.5707408774312555E-3</v>
      </c>
      <c r="O35" s="150">
        <f>O31-O33</f>
        <v>0.3794905917977891</v>
      </c>
      <c r="P35" s="156"/>
      <c r="Q35" s="153">
        <f>Q31-Q33</f>
        <v>-29.607456082980761</v>
      </c>
      <c r="R35" s="153">
        <f>R31-R33</f>
        <v>0.26766960595756567</v>
      </c>
      <c r="S35" s="153">
        <f>S31-S33</f>
        <v>5.3432644645797379E-3</v>
      </c>
      <c r="T35" s="153">
        <f>T31-T33</f>
        <v>0.30167986147048798</v>
      </c>
      <c r="U35" s="153">
        <f>U31-U33</f>
        <v>0.39715167797395701</v>
      </c>
      <c r="V35" s="156"/>
      <c r="W35" s="153">
        <f t="shared" ref="W35:AB35" si="17">W31-W33</f>
        <v>0.53541056345288296</v>
      </c>
      <c r="X35" s="153">
        <f t="shared" si="17"/>
        <v>-0.19741527646512685</v>
      </c>
      <c r="Y35" s="153">
        <f t="shared" si="17"/>
        <v>-2.0680770898522285</v>
      </c>
      <c r="Z35" s="153">
        <f t="shared" si="17"/>
        <v>7.2450621596245268E-2</v>
      </c>
      <c r="AA35" s="153">
        <f t="shared" si="17"/>
        <v>-58.545740369519677</v>
      </c>
      <c r="AB35" s="153">
        <f t="shared" si="17"/>
        <v>-2.1471102110878668</v>
      </c>
      <c r="AC35" s="154"/>
    </row>
    <row r="36" spans="1:34" x14ac:dyDescent="0.25">
      <c r="A36" s="103" t="s">
        <v>73</v>
      </c>
      <c r="B36" s="150">
        <f t="shared" ref="B36:G36" si="18">QUARTILE(B2:B29,3)</f>
        <v>0.48899999999999999</v>
      </c>
      <c r="C36" s="150">
        <f t="shared" si="18"/>
        <v>34.97</v>
      </c>
      <c r="D36" s="150">
        <f t="shared" si="18"/>
        <v>0.60250000000000004</v>
      </c>
      <c r="E36" s="150">
        <f t="shared" si="18"/>
        <v>0.57250000000000001</v>
      </c>
      <c r="F36" s="150">
        <f t="shared" si="18"/>
        <v>1.4191587807690333</v>
      </c>
      <c r="G36" s="150">
        <f t="shared" si="18"/>
        <v>0.108</v>
      </c>
      <c r="H36" s="155"/>
      <c r="I36" s="150">
        <f>QUARTILE(I2:I29,3)</f>
        <v>7250.7783500415162</v>
      </c>
      <c r="J36" s="150">
        <f>QUARTILE(J2:J29,3)</f>
        <v>134.35390709076592</v>
      </c>
      <c r="K36" s="150">
        <f>QUARTILE(K2:K29,3)</f>
        <v>2.665E-2</v>
      </c>
      <c r="L36" s="150">
        <f t="shared" ref="L36:N36" si="19">QUARTILE(L2:L29,3)</f>
        <v>0.35</v>
      </c>
      <c r="M36" s="150">
        <f t="shared" si="19"/>
        <v>0.26250000000000001</v>
      </c>
      <c r="N36" s="150">
        <f t="shared" si="19"/>
        <v>0.3125</v>
      </c>
      <c r="O36" s="150">
        <f>QUARTILE(O2:O29,3)</f>
        <v>6</v>
      </c>
      <c r="P36" s="156"/>
      <c r="Q36" s="153">
        <f>QUARTILE(Q2:Q29,3)</f>
        <v>12.2675</v>
      </c>
      <c r="R36" s="153">
        <f>QUARTILE(R2:R29,3)</f>
        <v>0.7024999999999999</v>
      </c>
      <c r="S36" s="153">
        <f>QUARTILE(S2:S29,3)</f>
        <v>2.0449999999999999E-2</v>
      </c>
      <c r="T36" s="153">
        <f>QUARTILE(T2:T29,3)</f>
        <v>0.82499999999999996</v>
      </c>
      <c r="U36" s="153">
        <f>QUARTILE(U2:U29,3)</f>
        <v>6</v>
      </c>
      <c r="V36" s="156"/>
      <c r="W36" s="153">
        <f t="shared" ref="W36:AB36" si="20">QUARTILE(W2:W29,3)</f>
        <v>0.78</v>
      </c>
      <c r="X36" s="153">
        <f t="shared" si="20"/>
        <v>0.1074054963214727</v>
      </c>
      <c r="Y36" s="153">
        <f t="shared" si="20"/>
        <v>2.7634417319427009</v>
      </c>
      <c r="Z36" s="153">
        <f t="shared" si="20"/>
        <v>0.70976837625209965</v>
      </c>
      <c r="AA36" s="153">
        <f t="shared" si="20"/>
        <v>91.698052491079707</v>
      </c>
      <c r="AB36" s="153">
        <f t="shared" si="20"/>
        <v>6</v>
      </c>
      <c r="AC36" s="154"/>
    </row>
    <row r="37" spans="1:34" x14ac:dyDescent="0.25">
      <c r="A37" s="103" t="s">
        <v>74</v>
      </c>
      <c r="B37" s="150">
        <f t="shared" ref="B37:G37" si="21">QUARTILE(B2:B29,1)</f>
        <v>0.33399999999999996</v>
      </c>
      <c r="C37" s="150">
        <f t="shared" si="21"/>
        <v>22.267499999999998</v>
      </c>
      <c r="D37" s="150">
        <f t="shared" si="21"/>
        <v>0.17499999999999999</v>
      </c>
      <c r="E37" s="150">
        <f t="shared" si="21"/>
        <v>2.7500000000000024E-2</v>
      </c>
      <c r="F37" s="150">
        <f t="shared" si="21"/>
        <v>0.40469141994677149</v>
      </c>
      <c r="G37" s="150">
        <f t="shared" si="21"/>
        <v>4.3750000000000004E-2</v>
      </c>
      <c r="H37" s="157"/>
      <c r="I37" s="150">
        <f>QUARTILE(I2:I29,1)</f>
        <v>278.0637092602438</v>
      </c>
      <c r="J37" s="150">
        <f>QUARTILE(J2:J29,1)</f>
        <v>33.874761548635661</v>
      </c>
      <c r="K37" s="150">
        <f>QUARTILE(K2:K29,1)</f>
        <v>1.575E-2</v>
      </c>
      <c r="L37" s="150">
        <f t="shared" ref="L37:N37" si="22">QUARTILE(L2:L29,1)</f>
        <v>0.25</v>
      </c>
      <c r="M37" s="150">
        <f t="shared" si="22"/>
        <v>0.14000000000000001</v>
      </c>
      <c r="N37" s="150">
        <f t="shared" si="22"/>
        <v>0.23</v>
      </c>
      <c r="O37" s="150">
        <f>QUARTILE(O2:O29,1)</f>
        <v>4.375</v>
      </c>
      <c r="P37" s="158"/>
      <c r="Q37" s="153">
        <f>QUARTILE(Q2:Q29,1)</f>
        <v>4.0500000000000007</v>
      </c>
      <c r="R37" s="153">
        <f>QUARTILE(R2:R29,1)</f>
        <v>0.52</v>
      </c>
      <c r="S37" s="153">
        <f>QUARTILE(S2:S29,1)</f>
        <v>1.54E-2</v>
      </c>
      <c r="T37" s="153">
        <f>QUARTILE(T2:T29,1)</f>
        <v>0.62</v>
      </c>
      <c r="U37" s="153">
        <f>QUARTILE(U2:U29,1)</f>
        <v>3.75</v>
      </c>
      <c r="V37" s="158"/>
      <c r="W37" s="153">
        <f t="shared" ref="W37:AB37" si="23">QUARTILE(W2:W29,1)</f>
        <v>0.67</v>
      </c>
      <c r="X37" s="153">
        <f t="shared" si="23"/>
        <v>0</v>
      </c>
      <c r="Y37" s="153">
        <f t="shared" si="23"/>
        <v>1.1561067482206719</v>
      </c>
      <c r="Z37" s="153">
        <f t="shared" si="23"/>
        <v>0.44349764661335583</v>
      </c>
      <c r="AA37" s="153">
        <f t="shared" si="23"/>
        <v>32.451247567951953</v>
      </c>
      <c r="AB37" s="153">
        <f t="shared" si="23"/>
        <v>2.875</v>
      </c>
      <c r="AC37" s="154"/>
    </row>
    <row r="38" spans="1:34" x14ac:dyDescent="0.25">
      <c r="H38" s="81"/>
      <c r="P38" s="81"/>
      <c r="U38" s="81"/>
      <c r="V38" s="145"/>
      <c r="Y38" s="81"/>
      <c r="AB38" s="81"/>
      <c r="AC38" s="81"/>
    </row>
    <row r="39" spans="1:34" x14ac:dyDescent="0.25">
      <c r="A39" s="103" t="s">
        <v>8</v>
      </c>
      <c r="B39" s="159">
        <f t="shared" ref="B39:B66" si="24">IF( OR(B2&gt;B$34, B2&lt;B$35), "outlier", B2 )</f>
        <v>0.33399999999999996</v>
      </c>
      <c r="C39" s="160">
        <f t="shared" ref="C39:C66" si="25">IF( OR(C2&gt;C$34, C2&lt;C$35), "outlier", C2 )</f>
        <v>34.090000000000003</v>
      </c>
      <c r="D39" s="161">
        <f t="shared" ref="D39:G48" si="26">IF( OR(D2&gt;D$34, D2&lt;D$35), "outlier", D2 )</f>
        <v>0.7</v>
      </c>
      <c r="E39" s="161">
        <f t="shared" si="26"/>
        <v>1.0000000000000009E-2</v>
      </c>
      <c r="F39" s="161">
        <f t="shared" ref="F39" si="27">IF( OR(F2&gt;F$34, F2&lt;F$35), "outlier", F2 )</f>
        <v>1.1062960269580981</v>
      </c>
      <c r="G39" s="159">
        <f t="shared" si="26"/>
        <v>0.106</v>
      </c>
      <c r="H39" s="162"/>
      <c r="I39" s="163">
        <f t="shared" ref="I39:K66" si="28">IF( OR(I2&gt;I$34, I2&lt;I$35), "outlier", I2 )</f>
        <v>20460.204561125203</v>
      </c>
      <c r="J39" s="163">
        <f t="shared" si="28"/>
        <v>83.318499685026524</v>
      </c>
      <c r="K39" s="163">
        <f t="shared" si="28"/>
        <v>7.3000000000000001E-3</v>
      </c>
      <c r="L39" s="163">
        <f t="shared" ref="L39:N39" si="29">IF( OR(L2&gt;L$34, L2&lt;L$35), "outlier", L2 )</f>
        <v>0.34</v>
      </c>
      <c r="M39" s="163">
        <f t="shared" si="29"/>
        <v>0.25</v>
      </c>
      <c r="N39" s="163">
        <f t="shared" si="29"/>
        <v>0.28000000000000003</v>
      </c>
      <c r="O39" s="163">
        <f t="shared" ref="O39" si="30">IF( OR(O2&gt;O$34, O2&lt;O$35), "outlier", O2 )</f>
        <v>8</v>
      </c>
      <c r="P39" s="162"/>
      <c r="Q39" s="164">
        <f t="shared" ref="Q39:U48" si="31">IF( OR(Q2&gt;Q$34, Q2&lt;Q$35), "outlier", Q2 )</f>
        <v>20.68</v>
      </c>
      <c r="R39" s="164">
        <f t="shared" si="31"/>
        <v>0.49</v>
      </c>
      <c r="S39" s="164">
        <f t="shared" si="31"/>
        <v>1.49E-2</v>
      </c>
      <c r="T39" s="164">
        <f t="shared" si="31"/>
        <v>0.84</v>
      </c>
      <c r="U39" s="164">
        <f t="shared" si="31"/>
        <v>6</v>
      </c>
      <c r="V39" s="165"/>
      <c r="W39" s="166">
        <f t="shared" ref="W39:Z66" si="32">IF( OR(W2&gt;W$34, W2&lt;W$35), "outlier", W2 )</f>
        <v>0.7</v>
      </c>
      <c r="X39" s="166">
        <f t="shared" si="32"/>
        <v>0</v>
      </c>
      <c r="Y39" s="166">
        <f t="shared" si="32"/>
        <v>1.7050170467604335</v>
      </c>
      <c r="Z39" s="166">
        <f t="shared" si="32"/>
        <v>0.44218439089100159</v>
      </c>
      <c r="AA39" s="166">
        <f t="shared" ref="AA39:AB39" si="33">IF( OR(AA2&gt;AA$34, AA2&lt;AA$35), "outlier", AA2 )</f>
        <v>84.909848928669589</v>
      </c>
      <c r="AB39" s="166">
        <f t="shared" si="33"/>
        <v>7</v>
      </c>
      <c r="AC39" s="162"/>
    </row>
    <row r="40" spans="1:34" x14ac:dyDescent="0.25">
      <c r="A40" s="103" t="s">
        <v>9</v>
      </c>
      <c r="B40" s="159">
        <f t="shared" si="24"/>
        <v>0.44500000000000001</v>
      </c>
      <c r="C40" s="160">
        <f t="shared" si="25"/>
        <v>30.28</v>
      </c>
      <c r="D40" s="161">
        <f t="shared" si="26"/>
        <v>0.64</v>
      </c>
      <c r="E40" s="161">
        <f t="shared" si="26"/>
        <v>2.0000000000000018E-2</v>
      </c>
      <c r="F40" s="161">
        <f t="shared" ref="F40" si="34">IF( OR(F3&gt;F$34, F3&lt;F$35), "outlier", F3 )</f>
        <v>0.39026356524097583</v>
      </c>
      <c r="G40" s="159">
        <f t="shared" si="26"/>
        <v>0.18899999999999997</v>
      </c>
      <c r="H40" s="162"/>
      <c r="I40" s="163">
        <f t="shared" si="28"/>
        <v>2637.5897372150785</v>
      </c>
      <c r="J40" s="163">
        <f t="shared" si="28"/>
        <v>138.02006090816496</v>
      </c>
      <c r="K40" s="163">
        <f t="shared" si="28"/>
        <v>1.8700000000000001E-2</v>
      </c>
      <c r="L40" s="163">
        <f t="shared" ref="L40:N40" si="35">IF( OR(L3&gt;L$34, L3&lt;L$35), "outlier", L3 )</f>
        <v>0.35</v>
      </c>
      <c r="M40" s="163">
        <f t="shared" si="35"/>
        <v>0.37</v>
      </c>
      <c r="N40" s="163">
        <f t="shared" si="35"/>
        <v>0.36</v>
      </c>
      <c r="O40" s="163">
        <f t="shared" ref="O40" si="36">IF( OR(O3&gt;O$34, O3&lt;O$35), "outlier", O3 )</f>
        <v>6</v>
      </c>
      <c r="P40" s="162"/>
      <c r="Q40" s="164">
        <f t="shared" si="31"/>
        <v>11.98</v>
      </c>
      <c r="R40" s="164">
        <f t="shared" si="31"/>
        <v>0.62</v>
      </c>
      <c r="S40" s="164">
        <f t="shared" si="31"/>
        <v>1.11E-2</v>
      </c>
      <c r="T40" s="164">
        <f t="shared" si="31"/>
        <v>0.84</v>
      </c>
      <c r="U40" s="164">
        <f t="shared" si="31"/>
        <v>6</v>
      </c>
      <c r="V40" s="165"/>
      <c r="W40" s="166">
        <f t="shared" si="32"/>
        <v>0.65</v>
      </c>
      <c r="X40" s="166">
        <f t="shared" si="32"/>
        <v>0</v>
      </c>
      <c r="Y40" s="166">
        <f t="shared" si="32"/>
        <v>1.1428412686663341</v>
      </c>
      <c r="Z40" s="166">
        <f t="shared" si="32"/>
        <v>0.44393539852080727</v>
      </c>
      <c r="AA40" s="166">
        <f t="shared" ref="AA40:AB40" si="37">IF( OR(AA3&gt;AA$34, AA3&lt;AA$35), "outlier", AA3 )</f>
        <v>94.943736166126214</v>
      </c>
      <c r="AB40" s="166">
        <f t="shared" si="37"/>
        <v>5</v>
      </c>
      <c r="AC40" s="162"/>
    </row>
    <row r="41" spans="1:34" x14ac:dyDescent="0.25">
      <c r="A41" s="103" t="s">
        <v>10</v>
      </c>
      <c r="B41" s="159">
        <f t="shared" si="24"/>
        <v>0.64800000000000002</v>
      </c>
      <c r="C41" s="160">
        <f t="shared" si="25"/>
        <v>15.19</v>
      </c>
      <c r="D41" s="161">
        <f t="shared" si="26"/>
        <v>0.09</v>
      </c>
      <c r="E41" s="161">
        <f t="shared" si="26"/>
        <v>0.7</v>
      </c>
      <c r="F41" s="161">
        <f t="shared" ref="F41" si="38">IF( OR(F4&gt;F$34, F4&lt;F$35), "outlier", F4 )</f>
        <v>3.4629988088147705</v>
      </c>
      <c r="G41" s="159">
        <f t="shared" si="26"/>
        <v>4.2999999999999997E-2</v>
      </c>
      <c r="H41" s="162"/>
      <c r="I41" s="163">
        <f t="shared" si="28"/>
        <v>131.43117097965828</v>
      </c>
      <c r="J41" s="163">
        <f t="shared" si="28"/>
        <v>38.29876057579289</v>
      </c>
      <c r="K41" s="163">
        <f t="shared" si="28"/>
        <v>2.6200000000000001E-2</v>
      </c>
      <c r="L41" s="163">
        <f t="shared" ref="L41:N41" si="39">IF( OR(L4&gt;L$34, L4&lt;L$35), "outlier", L4 )</f>
        <v>0.27</v>
      </c>
      <c r="M41" s="163">
        <f t="shared" si="39"/>
        <v>0.11</v>
      </c>
      <c r="N41" s="163">
        <f t="shared" si="39"/>
        <v>0.18</v>
      </c>
      <c r="O41" s="163">
        <f t="shared" ref="O41" si="40">IF( OR(O4&gt;O$34, O4&lt;O$35), "outlier", O4 )</f>
        <v>7</v>
      </c>
      <c r="P41" s="162"/>
      <c r="Q41" s="164">
        <f t="shared" si="31"/>
        <v>1.76</v>
      </c>
      <c r="R41" s="164">
        <f t="shared" si="31"/>
        <v>0.72</v>
      </c>
      <c r="S41" s="164">
        <f t="shared" si="31"/>
        <v>1.7600000000000001E-2</v>
      </c>
      <c r="T41" s="164">
        <f t="shared" si="31"/>
        <v>0.44</v>
      </c>
      <c r="U41" s="164">
        <f t="shared" si="31"/>
        <v>6</v>
      </c>
      <c r="V41" s="165"/>
      <c r="W41" s="166">
        <f t="shared" si="32"/>
        <v>0.65</v>
      </c>
      <c r="X41" s="166">
        <f t="shared" si="32"/>
        <v>0</v>
      </c>
      <c r="Y41" s="166">
        <f t="shared" si="32"/>
        <v>2.8264767952614682</v>
      </c>
      <c r="Z41" s="166">
        <f t="shared" si="32"/>
        <v>0.97180236313587542</v>
      </c>
      <c r="AA41" s="166">
        <f t="shared" ref="AA41:AB41" si="41">IF( OR(AA4&gt;AA$34, AA4&lt;AA$35), "outlier", AA4 )</f>
        <v>13.001793258202753</v>
      </c>
      <c r="AB41" s="166">
        <f t="shared" si="41"/>
        <v>6</v>
      </c>
      <c r="AC41" s="162"/>
    </row>
    <row r="42" spans="1:34" x14ac:dyDescent="0.25">
      <c r="A42" s="103" t="s">
        <v>11</v>
      </c>
      <c r="B42" s="159">
        <f t="shared" si="24"/>
        <v>0.373</v>
      </c>
      <c r="C42" s="160">
        <f t="shared" si="25"/>
        <v>13.12</v>
      </c>
      <c r="D42" s="161">
        <f t="shared" si="26"/>
        <v>0.06</v>
      </c>
      <c r="E42" s="161">
        <f t="shared" si="26"/>
        <v>0.67999999999999994</v>
      </c>
      <c r="F42" s="161">
        <f t="shared" ref="F42" si="42">IF( OR(F5&gt;F$34, F5&lt;F$35), "outlier", F5 )</f>
        <v>1.263964196574576</v>
      </c>
      <c r="G42" s="159">
        <f t="shared" si="26"/>
        <v>4.4000000000000004E-2</v>
      </c>
      <c r="H42" s="162"/>
      <c r="I42" s="163">
        <f t="shared" si="28"/>
        <v>289.24500749297312</v>
      </c>
      <c r="J42" s="163">
        <f t="shared" si="28"/>
        <v>100.37504870250702</v>
      </c>
      <c r="K42" s="163">
        <f t="shared" si="28"/>
        <v>0</v>
      </c>
      <c r="L42" s="163">
        <f t="shared" ref="L42:N42" si="43">IF( OR(L5&gt;L$34, L5&lt;L$35), "outlier", L5 )</f>
        <v>0.16</v>
      </c>
      <c r="M42" s="163">
        <f t="shared" si="43"/>
        <v>0.09</v>
      </c>
      <c r="N42" s="163">
        <f t="shared" si="43"/>
        <v>0.3</v>
      </c>
      <c r="O42" s="163" t="str">
        <f t="shared" ref="O42" si="44">IF( OR(O5&gt;O$34, O5&lt;O$35), "outlier", O5 )</f>
        <v>outlier</v>
      </c>
      <c r="P42" s="162"/>
      <c r="Q42" s="164">
        <f t="shared" si="31"/>
        <v>0.98</v>
      </c>
      <c r="R42" s="164">
        <f t="shared" si="31"/>
        <v>0.54</v>
      </c>
      <c r="S42" s="164">
        <f t="shared" si="31"/>
        <v>2.1899999999999999E-2</v>
      </c>
      <c r="T42" s="164">
        <f t="shared" si="31"/>
        <v>0.78</v>
      </c>
      <c r="U42" s="164" t="str">
        <f t="shared" si="31"/>
        <v>outlier</v>
      </c>
      <c r="V42" s="165"/>
      <c r="W42" s="166">
        <f t="shared" si="32"/>
        <v>0.67</v>
      </c>
      <c r="X42" s="166">
        <f t="shared" si="32"/>
        <v>0.1062509177462931</v>
      </c>
      <c r="Y42" s="166">
        <f t="shared" si="32"/>
        <v>1.2122590423008095</v>
      </c>
      <c r="Z42" s="166">
        <f t="shared" si="32"/>
        <v>0.75893512675923636</v>
      </c>
      <c r="AA42" s="166">
        <f t="shared" ref="AA42:AB42" si="45">IF( OR(AA5&gt;AA$34, AA5&lt;AA$35), "outlier", AA5 )</f>
        <v>34.185704992882826</v>
      </c>
      <c r="AB42" s="166">
        <f t="shared" si="45"/>
        <v>0</v>
      </c>
      <c r="AC42" s="162"/>
    </row>
    <row r="43" spans="1:34" x14ac:dyDescent="0.25">
      <c r="A43" s="103" t="s">
        <v>12</v>
      </c>
      <c r="B43" s="159">
        <f t="shared" si="24"/>
        <v>0.623</v>
      </c>
      <c r="C43" s="160">
        <f t="shared" si="25"/>
        <v>19.34</v>
      </c>
      <c r="D43" s="161">
        <f t="shared" si="26"/>
        <v>0.03</v>
      </c>
      <c r="E43" s="161">
        <f t="shared" si="26"/>
        <v>0.73</v>
      </c>
      <c r="F43" s="161">
        <f t="shared" ref="F43" si="46">IF( OR(F6&gt;F$34, F6&lt;F$35), "outlier", F6 )</f>
        <v>8.3436955981099223E-2</v>
      </c>
      <c r="G43" s="159">
        <f t="shared" si="26"/>
        <v>2.3E-2</v>
      </c>
      <c r="H43" s="162"/>
      <c r="I43" s="163">
        <f t="shared" si="28"/>
        <v>1787.7729553777294</v>
      </c>
      <c r="J43" s="163">
        <f t="shared" si="28"/>
        <v>100.02712600027125</v>
      </c>
      <c r="K43" s="163">
        <f t="shared" si="28"/>
        <v>2.9999999999999997E-4</v>
      </c>
      <c r="L43" s="163">
        <f t="shared" ref="L43:N43" si="47">IF( OR(L6&gt;L$34, L6&lt;L$35), "outlier", L6 )</f>
        <v>0.24</v>
      </c>
      <c r="M43" s="163">
        <f t="shared" si="47"/>
        <v>0.13</v>
      </c>
      <c r="N43" s="163">
        <f t="shared" si="47"/>
        <v>0.24</v>
      </c>
      <c r="O43" s="163">
        <f t="shared" ref="O43" si="48">IF( OR(O6&gt;O$34, O6&lt;O$35), "outlier", O6 )</f>
        <v>4</v>
      </c>
      <c r="P43" s="162"/>
      <c r="Q43" s="164">
        <f t="shared" si="31"/>
        <v>6.82</v>
      </c>
      <c r="R43" s="164">
        <f t="shared" si="31"/>
        <v>0.52</v>
      </c>
      <c r="S43" s="164">
        <f t="shared" si="31"/>
        <v>1.9900000000000001E-2</v>
      </c>
      <c r="T43" s="164">
        <f t="shared" si="31"/>
        <v>0.67</v>
      </c>
      <c r="U43" s="164">
        <f t="shared" si="31"/>
        <v>2</v>
      </c>
      <c r="V43" s="165"/>
      <c r="W43" s="166">
        <f t="shared" si="32"/>
        <v>0.79</v>
      </c>
      <c r="X43" s="166">
        <f t="shared" si="32"/>
        <v>0</v>
      </c>
      <c r="Y43" s="166">
        <f t="shared" si="32"/>
        <v>0</v>
      </c>
      <c r="Z43" s="166">
        <f t="shared" si="32"/>
        <v>0.55110750564334088</v>
      </c>
      <c r="AA43" s="166">
        <f t="shared" ref="AA43:AB43" si="49">IF( OR(AA6&gt;AA$34, AA6&lt;AA$35), "outlier", AA6 )</f>
        <v>33.059812830598126</v>
      </c>
      <c r="AB43" s="166">
        <f t="shared" si="49"/>
        <v>1</v>
      </c>
      <c r="AC43" s="162"/>
    </row>
    <row r="44" spans="1:34" x14ac:dyDescent="0.25">
      <c r="A44" s="103" t="s">
        <v>64</v>
      </c>
      <c r="B44" s="159">
        <f t="shared" si="24"/>
        <v>0.58899999999999997</v>
      </c>
      <c r="C44" s="160">
        <f t="shared" si="25"/>
        <v>22.42</v>
      </c>
      <c r="D44" s="161">
        <f t="shared" si="26"/>
        <v>0.23</v>
      </c>
      <c r="E44" s="161">
        <f t="shared" si="26"/>
        <v>0.4</v>
      </c>
      <c r="F44" s="161">
        <f t="shared" ref="F44" si="50">IF( OR(F7&gt;F$34, F7&lt;F$35), "outlier", F7 )</f>
        <v>2.1587996638062528</v>
      </c>
      <c r="G44" s="159">
        <f t="shared" si="26"/>
        <v>7.5999999999999998E-2</v>
      </c>
      <c r="H44" s="162"/>
      <c r="I44" s="163">
        <f t="shared" si="28"/>
        <v>188.96707876340398</v>
      </c>
      <c r="J44" s="163">
        <f t="shared" si="28"/>
        <v>25.957016313654389</v>
      </c>
      <c r="K44" s="163">
        <f t="shared" si="28"/>
        <v>3.5299999999999998E-2</v>
      </c>
      <c r="L44" s="163">
        <f t="shared" ref="L44:N44" si="51">IF( OR(L7&gt;L$34, L7&lt;L$35), "outlier", L7 )</f>
        <v>0.35</v>
      </c>
      <c r="M44" s="163">
        <f t="shared" si="51"/>
        <v>0.26</v>
      </c>
      <c r="N44" s="163">
        <f t="shared" si="51"/>
        <v>0.23</v>
      </c>
      <c r="O44" s="163" t="str">
        <f t="shared" ref="O44" si="52">IF( OR(O7&gt;O$34, O7&lt;O$35), "outlier", O7 )</f>
        <v>outlier</v>
      </c>
      <c r="P44" s="162"/>
      <c r="Q44" s="164">
        <f t="shared" si="31"/>
        <v>17.25</v>
      </c>
      <c r="R44" s="164">
        <f t="shared" si="31"/>
        <v>0.66999999999999993</v>
      </c>
      <c r="S44" s="164" t="str">
        <f t="shared" si="31"/>
        <v>outlier</v>
      </c>
      <c r="T44" s="164">
        <f t="shared" si="31"/>
        <v>0.7</v>
      </c>
      <c r="U44" s="164" t="str">
        <f t="shared" si="31"/>
        <v>outlier</v>
      </c>
      <c r="V44" s="165"/>
      <c r="W44" s="166">
        <f t="shared" si="32"/>
        <v>0.81</v>
      </c>
      <c r="X44" s="166">
        <f t="shared" si="32"/>
        <v>0</v>
      </c>
      <c r="Y44" s="166">
        <f t="shared" si="32"/>
        <v>5.6633490138882303</v>
      </c>
      <c r="Z44" s="166">
        <f t="shared" si="32"/>
        <v>0.70901598774272123</v>
      </c>
      <c r="AA44" s="166">
        <f t="shared" ref="AA44:AB44" si="53">IF( OR(AA7&gt;AA$34, AA7&lt;AA$35), "outlier", AA7 )</f>
        <v>41.531226101847025</v>
      </c>
      <c r="AB44" s="166">
        <f t="shared" si="53"/>
        <v>0</v>
      </c>
      <c r="AC44" s="162"/>
    </row>
    <row r="45" spans="1:34" x14ac:dyDescent="0.25">
      <c r="A45" s="103" t="s">
        <v>14</v>
      </c>
      <c r="B45" s="159">
        <f t="shared" si="24"/>
        <v>0.38500000000000001</v>
      </c>
      <c r="C45" s="160">
        <f t="shared" si="25"/>
        <v>37.46</v>
      </c>
      <c r="D45" s="161">
        <f t="shared" si="26"/>
        <v>0.6</v>
      </c>
      <c r="E45" s="161">
        <f t="shared" si="26"/>
        <v>3.0000000000000027E-2</v>
      </c>
      <c r="F45" s="161">
        <f t="shared" ref="F45" si="54">IF( OR(F8&gt;F$34, F8&lt;F$35), "outlier", F8 )</f>
        <v>2.0832643959284969</v>
      </c>
      <c r="G45" s="159">
        <f t="shared" si="26"/>
        <v>8.199999999999999E-2</v>
      </c>
      <c r="H45" s="162"/>
      <c r="I45" s="163">
        <f t="shared" si="28"/>
        <v>4336.5284875229399</v>
      </c>
      <c r="J45" s="163">
        <f t="shared" si="28"/>
        <v>167.38999961838547</v>
      </c>
      <c r="K45" s="163">
        <f t="shared" si="28"/>
        <v>1.3500000000000002E-2</v>
      </c>
      <c r="L45" s="163">
        <f t="shared" ref="L45:N45" si="55">IF( OR(L8&gt;L$34, L8&lt;L$35), "outlier", L8 )</f>
        <v>0.23</v>
      </c>
      <c r="M45" s="163">
        <f t="shared" si="55"/>
        <v>0.19</v>
      </c>
      <c r="N45" s="163">
        <f t="shared" si="55"/>
        <v>0.25</v>
      </c>
      <c r="O45" s="163" t="str">
        <f t="shared" ref="O45" si="56">IF( OR(O8&gt;O$34, O8&lt;O$35), "outlier", O8 )</f>
        <v>outlier</v>
      </c>
      <c r="P45" s="162"/>
      <c r="Q45" s="164">
        <f t="shared" si="31"/>
        <v>13.13</v>
      </c>
      <c r="R45" s="164">
        <f t="shared" si="31"/>
        <v>0.36</v>
      </c>
      <c r="S45" s="164">
        <f t="shared" si="31"/>
        <v>1.3600000000000001E-2</v>
      </c>
      <c r="T45" s="164">
        <f t="shared" si="31"/>
        <v>0.63</v>
      </c>
      <c r="U45" s="164" t="str">
        <f t="shared" si="31"/>
        <v>outlier</v>
      </c>
      <c r="V45" s="165"/>
      <c r="W45" s="166">
        <f t="shared" si="32"/>
        <v>0.78</v>
      </c>
      <c r="X45" s="166">
        <f t="shared" si="32"/>
        <v>0.22378727278040886</v>
      </c>
      <c r="Y45" s="166">
        <f t="shared" si="32"/>
        <v>0.3469222790018352</v>
      </c>
      <c r="Z45" s="166">
        <f t="shared" si="32"/>
        <v>0.37297878796734812</v>
      </c>
      <c r="AA45" s="166">
        <f t="shared" ref="AA45:AB45" si="57">IF( OR(AA8&gt;AA$34, AA8&lt;AA$35), "outlier", AA8 )</f>
        <v>150.21734680779463</v>
      </c>
      <c r="AB45" s="166">
        <f t="shared" si="57"/>
        <v>0</v>
      </c>
      <c r="AC45" s="162"/>
    </row>
    <row r="46" spans="1:34" x14ac:dyDescent="0.25">
      <c r="A46" s="103" t="s">
        <v>15</v>
      </c>
      <c r="B46" s="159">
        <f t="shared" si="24"/>
        <v>0.26500000000000001</v>
      </c>
      <c r="C46" s="160">
        <f t="shared" si="25"/>
        <v>49.1</v>
      </c>
      <c r="D46" s="161">
        <f t="shared" si="26"/>
        <v>0.59</v>
      </c>
      <c r="E46" s="161">
        <f t="shared" si="26"/>
        <v>5.0000000000000044E-2</v>
      </c>
      <c r="F46" s="161">
        <f t="shared" ref="F46" si="58">IF( OR(F9&gt;F$34, F9&lt;F$35), "outlier", F9 )</f>
        <v>0.35522157001870608</v>
      </c>
      <c r="G46" s="159">
        <f t="shared" si="26"/>
        <v>0.11800000000000001</v>
      </c>
      <c r="H46" s="162"/>
      <c r="I46" s="163">
        <f t="shared" si="28"/>
        <v>1030.0717178893929</v>
      </c>
      <c r="J46" s="163">
        <f t="shared" si="28"/>
        <v>28.085964305016606</v>
      </c>
      <c r="K46" s="163">
        <f t="shared" si="28"/>
        <v>2.63E-2</v>
      </c>
      <c r="L46" s="163">
        <f t="shared" ref="L46:N46" si="59">IF( OR(L9&gt;L$34, L9&lt;L$35), "outlier", L9 )</f>
        <v>0.26</v>
      </c>
      <c r="M46" s="163">
        <f t="shared" si="59"/>
        <v>0.31</v>
      </c>
      <c r="N46" s="163">
        <f t="shared" si="59"/>
        <v>0.23</v>
      </c>
      <c r="O46" s="163">
        <f t="shared" ref="O46" si="60">IF( OR(O9&gt;O$34, O9&lt;O$35), "outlier", O9 )</f>
        <v>6</v>
      </c>
      <c r="P46" s="162"/>
      <c r="Q46" s="164">
        <f t="shared" si="31"/>
        <v>4.07</v>
      </c>
      <c r="R46" s="164">
        <f t="shared" si="31"/>
        <v>0.55000000000000004</v>
      </c>
      <c r="S46" s="164">
        <f t="shared" si="31"/>
        <v>2.0099999999999996E-2</v>
      </c>
      <c r="T46" s="164">
        <f t="shared" si="31"/>
        <v>0.44</v>
      </c>
      <c r="U46" s="164">
        <f t="shared" si="31"/>
        <v>5</v>
      </c>
      <c r="V46" s="165"/>
      <c r="W46" s="166">
        <f t="shared" si="32"/>
        <v>0.82</v>
      </c>
      <c r="X46" s="166">
        <f t="shared" si="32"/>
        <v>0.12689405234887238</v>
      </c>
      <c r="Y46" s="166">
        <f t="shared" si="32"/>
        <v>3.0363204654072007</v>
      </c>
      <c r="Z46" s="166">
        <f t="shared" si="32"/>
        <v>0.63447026174436183</v>
      </c>
      <c r="AA46" s="166">
        <f t="shared" ref="AA46:AB46" si="61">IF( OR(AA9&gt;AA$34, AA9&lt;AA$35), "outlier", AA9 )</f>
        <v>53.894688260977809</v>
      </c>
      <c r="AB46" s="166">
        <f t="shared" si="61"/>
        <v>6</v>
      </c>
      <c r="AC46" s="162"/>
    </row>
    <row r="47" spans="1:34" x14ac:dyDescent="0.25">
      <c r="A47" s="103" t="s">
        <v>16</v>
      </c>
      <c r="B47" s="159">
        <f t="shared" si="24"/>
        <v>0.26500000000000001</v>
      </c>
      <c r="C47" s="160">
        <f t="shared" si="25"/>
        <v>22.36</v>
      </c>
      <c r="D47" s="161">
        <f t="shared" si="26"/>
        <v>0.78</v>
      </c>
      <c r="E47" s="161">
        <f t="shared" si="26"/>
        <v>1.0000000000000009E-2</v>
      </c>
      <c r="F47" s="161">
        <f t="shared" ref="F47" si="62">IF( OR(F10&gt;F$34, F10&lt;F$35), "outlier", F10 )</f>
        <v>0.34026896726719108</v>
      </c>
      <c r="G47" s="159">
        <f t="shared" si="26"/>
        <v>5.2999999999999999E-2</v>
      </c>
      <c r="H47" s="162"/>
      <c r="I47" s="163">
        <f t="shared" si="28"/>
        <v>3851.3391091921994</v>
      </c>
      <c r="J47" s="163" t="str">
        <f t="shared" si="28"/>
        <v>outlier</v>
      </c>
      <c r="K47" s="163">
        <f t="shared" si="28"/>
        <v>2.5600000000000001E-2</v>
      </c>
      <c r="L47" s="163">
        <f t="shared" ref="L47:N47" si="63">IF( OR(L10&gt;L$34, L10&lt;L$35), "outlier", L10 )</f>
        <v>0.33</v>
      </c>
      <c r="M47" s="163">
        <f t="shared" si="63"/>
        <v>0.25</v>
      </c>
      <c r="N47" s="163" t="str">
        <f t="shared" si="63"/>
        <v>outlier</v>
      </c>
      <c r="O47" s="163" t="str">
        <f t="shared" ref="O47" si="64">IF( OR(O10&gt;O$34, O10&lt;O$35), "outlier", O10 )</f>
        <v>outlier</v>
      </c>
      <c r="P47" s="162"/>
      <c r="Q47" s="164">
        <f t="shared" si="31"/>
        <v>31.83</v>
      </c>
      <c r="R47" s="164">
        <f t="shared" si="31"/>
        <v>0.57000000000000006</v>
      </c>
      <c r="S47" s="164">
        <f t="shared" si="31"/>
        <v>1.6500000000000001E-2</v>
      </c>
      <c r="T47" s="164">
        <f t="shared" si="31"/>
        <v>0.79</v>
      </c>
      <c r="U47" s="164" t="str">
        <f t="shared" si="31"/>
        <v>outlier</v>
      </c>
      <c r="V47" s="165"/>
      <c r="W47" s="166">
        <f t="shared" si="32"/>
        <v>0.84</v>
      </c>
      <c r="X47" s="166">
        <f t="shared" si="32"/>
        <v>0.18222873667947548</v>
      </c>
      <c r="Y47" s="166">
        <f t="shared" si="32"/>
        <v>0.1815470495518148</v>
      </c>
      <c r="Z47" s="166">
        <f t="shared" si="32"/>
        <v>0.39614942756407712</v>
      </c>
      <c r="AA47" s="166">
        <f t="shared" ref="AA47:AB47" si="65">IF( OR(AA10&gt;AA$34, AA10&lt;AA$35), "outlier", AA10 )</f>
        <v>139.7912281548974</v>
      </c>
      <c r="AB47" s="166">
        <f t="shared" si="65"/>
        <v>0</v>
      </c>
      <c r="AC47" s="162"/>
    </row>
    <row r="48" spans="1:34" x14ac:dyDescent="0.25">
      <c r="A48" s="103" t="s">
        <v>17</v>
      </c>
      <c r="B48" s="159">
        <f t="shared" si="24"/>
        <v>0.26500000000000001</v>
      </c>
      <c r="C48" s="160">
        <f t="shared" si="25"/>
        <v>32.65</v>
      </c>
      <c r="D48" s="161">
        <f t="shared" si="26"/>
        <v>0.43</v>
      </c>
      <c r="E48" s="161">
        <f t="shared" si="26"/>
        <v>0.33000000000000007</v>
      </c>
      <c r="F48" s="161">
        <f t="shared" ref="F48" si="66">IF( OR(F11&gt;F$34, F11&lt;F$35), "outlier", F11 )</f>
        <v>0.27523865191730523</v>
      </c>
      <c r="G48" s="159">
        <f t="shared" si="26"/>
        <v>0.19500000000000001</v>
      </c>
      <c r="H48" s="162"/>
      <c r="I48" s="163">
        <f t="shared" si="28"/>
        <v>3291.4308836304908</v>
      </c>
      <c r="J48" s="163">
        <f t="shared" si="28"/>
        <v>99.28939957117268</v>
      </c>
      <c r="K48" s="163">
        <f t="shared" si="28"/>
        <v>2.8500000000000001E-2</v>
      </c>
      <c r="L48" s="163">
        <f t="shared" ref="L48:N48" si="67">IF( OR(L11&gt;L$34, L11&lt;L$35), "outlier", L11 )</f>
        <v>0.35</v>
      </c>
      <c r="M48" s="163">
        <f t="shared" si="67"/>
        <v>0.25</v>
      </c>
      <c r="N48" s="163">
        <f t="shared" si="67"/>
        <v>0.35</v>
      </c>
      <c r="O48" s="163">
        <f t="shared" ref="O48" si="68">IF( OR(O11&gt;O$34, O11&lt;O$35), "outlier", O11 )</f>
        <v>5.5</v>
      </c>
      <c r="P48" s="162"/>
      <c r="Q48" s="164">
        <f t="shared" si="31"/>
        <v>9.58</v>
      </c>
      <c r="R48" s="164">
        <f t="shared" si="31"/>
        <v>0.75</v>
      </c>
      <c r="S48" s="164">
        <f t="shared" si="31"/>
        <v>1.52E-2</v>
      </c>
      <c r="T48" s="164">
        <f t="shared" si="31"/>
        <v>0.74</v>
      </c>
      <c r="U48" s="164">
        <f t="shared" si="31"/>
        <v>4.75</v>
      </c>
      <c r="V48" s="165"/>
      <c r="W48" s="166">
        <f t="shared" si="32"/>
        <v>0.68</v>
      </c>
      <c r="X48" s="166">
        <f t="shared" si="32"/>
        <v>0</v>
      </c>
      <c r="Y48" s="166">
        <f t="shared" si="32"/>
        <v>0.6580409069335138</v>
      </c>
      <c r="Z48" s="166">
        <f t="shared" si="32"/>
        <v>0.44873635841470422</v>
      </c>
      <c r="AA48" s="166">
        <f t="shared" ref="AA48:AB48" si="69">IF( OR(AA11&gt;AA$34, AA11&lt;AA$35), "outlier", AA11 )</f>
        <v>64.697385531690472</v>
      </c>
      <c r="AB48" s="166">
        <f t="shared" si="69"/>
        <v>5.25</v>
      </c>
      <c r="AC48" s="162"/>
    </row>
    <row r="49" spans="1:29" x14ac:dyDescent="0.25">
      <c r="A49" s="103" t="s">
        <v>18</v>
      </c>
      <c r="B49" s="159">
        <f t="shared" si="24"/>
        <v>0.48</v>
      </c>
      <c r="C49" s="160">
        <f t="shared" si="25"/>
        <v>37.619999999999997</v>
      </c>
      <c r="D49" s="161">
        <f t="shared" ref="D49:G58" si="70">IF( OR(D12&gt;D$34, D12&lt;D$35), "outlier", D12 )</f>
        <v>0.61</v>
      </c>
      <c r="E49" s="161">
        <f t="shared" si="70"/>
        <v>0</v>
      </c>
      <c r="F49" s="161">
        <f t="shared" ref="F49" si="71">IF( OR(F12&gt;F$34, F12&lt;F$35), "outlier", F12 )</f>
        <v>0.51065414239234885</v>
      </c>
      <c r="G49" s="159">
        <f t="shared" si="70"/>
        <v>0.114</v>
      </c>
      <c r="H49" s="162"/>
      <c r="I49" s="163">
        <f t="shared" si="28"/>
        <v>17300.409709996497</v>
      </c>
      <c r="J49" s="163">
        <f t="shared" si="28"/>
        <v>99.628583190084726</v>
      </c>
      <c r="K49" s="163">
        <f t="shared" si="28"/>
        <v>1.41E-2</v>
      </c>
      <c r="L49" s="163">
        <f t="shared" ref="L49:N49" si="72">IF( OR(L12&gt;L$34, L12&lt;L$35), "outlier", L12 )</f>
        <v>0.48</v>
      </c>
      <c r="M49" s="163">
        <f t="shared" si="72"/>
        <v>0.3</v>
      </c>
      <c r="N49" s="163">
        <f t="shared" si="72"/>
        <v>0.31</v>
      </c>
      <c r="O49" s="163" t="str">
        <f t="shared" ref="O49" si="73">IF( OR(O12&gt;O$34, O12&lt;O$35), "outlier", O12 )</f>
        <v>outlier</v>
      </c>
      <c r="P49" s="162"/>
      <c r="Q49" s="164">
        <f t="shared" ref="Q49:U58" si="74">IF( OR(Q12&gt;Q$34, Q12&lt;Q$35), "outlier", Q12 )</f>
        <v>20.62</v>
      </c>
      <c r="R49" s="164">
        <f t="shared" si="74"/>
        <v>0.47</v>
      </c>
      <c r="S49" s="164">
        <f t="shared" si="74"/>
        <v>1.47E-2</v>
      </c>
      <c r="T49" s="164">
        <f t="shared" si="74"/>
        <v>0.78</v>
      </c>
      <c r="U49" s="164" t="str">
        <f t="shared" si="74"/>
        <v>outlier</v>
      </c>
      <c r="V49" s="165"/>
      <c r="W49" s="166">
        <f t="shared" si="32"/>
        <v>0.6</v>
      </c>
      <c r="X49" s="166">
        <f t="shared" si="32"/>
        <v>0.22875757187562909</v>
      </c>
      <c r="Y49" s="166">
        <f t="shared" si="32"/>
        <v>1.9357101773422654</v>
      </c>
      <c r="Z49" s="166">
        <f t="shared" si="32"/>
        <v>0.45751514375125818</v>
      </c>
      <c r="AA49" s="166">
        <f t="shared" ref="AA49:AB49" si="75">IF( OR(AA12&gt;AA$34, AA12&lt;AA$35), "outlier", AA12 )</f>
        <v>67.82244533862962</v>
      </c>
      <c r="AB49" s="166">
        <f t="shared" si="75"/>
        <v>0</v>
      </c>
      <c r="AC49" s="162"/>
    </row>
    <row r="50" spans="1:29" x14ac:dyDescent="0.25">
      <c r="A50" s="103" t="s">
        <v>19</v>
      </c>
      <c r="B50" s="159">
        <f t="shared" si="24"/>
        <v>0.41399999999999998</v>
      </c>
      <c r="C50" s="160">
        <f t="shared" si="25"/>
        <v>17.32</v>
      </c>
      <c r="D50" s="161">
        <f t="shared" si="70"/>
        <v>0.02</v>
      </c>
      <c r="E50" s="161">
        <f t="shared" si="70"/>
        <v>0.75</v>
      </c>
      <c r="F50" s="161">
        <f t="shared" ref="F50" si="76">IF( OR(F13&gt;F$34, F13&lt;F$35), "outlier", F13 )</f>
        <v>0.40950070484870338</v>
      </c>
      <c r="G50" s="159">
        <f t="shared" si="70"/>
        <v>1.3000000000000001E-2</v>
      </c>
      <c r="H50" s="162"/>
      <c r="I50" s="163">
        <f t="shared" si="28"/>
        <v>95.121388560272237</v>
      </c>
      <c r="J50" s="163">
        <f t="shared" si="28"/>
        <v>98.561751587378851</v>
      </c>
      <c r="K50" s="163">
        <f t="shared" si="28"/>
        <v>1.6299999999999999E-2</v>
      </c>
      <c r="L50" s="163">
        <f t="shared" ref="L50:N50" si="77">IF( OR(L13&gt;L$34, L13&lt;L$35), "outlier", L13 )</f>
        <v>0.25</v>
      </c>
      <c r="M50" s="163">
        <f t="shared" si="77"/>
        <v>0.14000000000000001</v>
      </c>
      <c r="N50" s="163">
        <f t="shared" si="77"/>
        <v>0.3</v>
      </c>
      <c r="O50" s="163" t="str">
        <f t="shared" ref="O50" si="78">IF( OR(O13&gt;O$34, O13&lt;O$35), "outlier", O13 )</f>
        <v>outlier</v>
      </c>
      <c r="P50" s="162"/>
      <c r="Q50" s="164">
        <f t="shared" si="74"/>
        <v>0.34</v>
      </c>
      <c r="R50" s="164">
        <f t="shared" si="74"/>
        <v>0.62</v>
      </c>
      <c r="S50" s="164">
        <f t="shared" si="74"/>
        <v>1.6500000000000001E-2</v>
      </c>
      <c r="T50" s="164">
        <f t="shared" si="74"/>
        <v>0.73</v>
      </c>
      <c r="U50" s="164" t="str">
        <f t="shared" si="74"/>
        <v>outlier</v>
      </c>
      <c r="V50" s="165"/>
      <c r="W50" s="166">
        <f t="shared" si="32"/>
        <v>0.74</v>
      </c>
      <c r="X50" s="166">
        <f t="shared" si="32"/>
        <v>0</v>
      </c>
      <c r="Y50" s="166">
        <f t="shared" si="32"/>
        <v>0.83684506064755637</v>
      </c>
      <c r="Z50" s="166">
        <f t="shared" si="32"/>
        <v>0.59746864484551843</v>
      </c>
      <c r="AA50" s="166">
        <f t="shared" ref="AA50:AB50" si="79">IF( OR(AA13&gt;AA$34, AA13&lt;AA$35), "outlier", AA13 )</f>
        <v>58.765119814361732</v>
      </c>
      <c r="AB50" s="166">
        <f t="shared" si="79"/>
        <v>0</v>
      </c>
      <c r="AC50" s="162"/>
    </row>
    <row r="51" spans="1:29" x14ac:dyDescent="0.25">
      <c r="A51" s="103" t="s">
        <v>20</v>
      </c>
      <c r="B51" s="159">
        <f t="shared" si="24"/>
        <v>0.32</v>
      </c>
      <c r="C51" s="160">
        <f t="shared" si="25"/>
        <v>31.48</v>
      </c>
      <c r="D51" s="161">
        <f t="shared" si="70"/>
        <v>0.2</v>
      </c>
      <c r="E51" s="161">
        <f t="shared" si="70"/>
        <v>0.56999999999999995</v>
      </c>
      <c r="F51" s="161">
        <f t="shared" ref="F51" si="80">IF( OR(F14&gt;F$34, F14&lt;F$35), "outlier", F14 )</f>
        <v>0.5325642807505212</v>
      </c>
      <c r="G51" s="159">
        <f t="shared" si="70"/>
        <v>6.4000000000000001E-2</v>
      </c>
      <c r="H51" s="162"/>
      <c r="I51" s="163">
        <f t="shared" si="28"/>
        <v>931.85857000320595</v>
      </c>
      <c r="J51" s="163">
        <f t="shared" si="28"/>
        <v>8.7862994211463334</v>
      </c>
      <c r="K51" s="163">
        <f t="shared" si="28"/>
        <v>2.2400000000000003E-2</v>
      </c>
      <c r="L51" s="163">
        <f t="shared" ref="L51:N51" si="81">IF( OR(L14&gt;L$34, L14&lt;L$35), "outlier", L14 )</f>
        <v>0.36</v>
      </c>
      <c r="M51" s="163">
        <f t="shared" si="81"/>
        <v>0.19</v>
      </c>
      <c r="N51" s="163">
        <f t="shared" si="81"/>
        <v>0.23</v>
      </c>
      <c r="O51" s="163">
        <f t="shared" ref="O51" si="82">IF( OR(O14&gt;O$34, O14&lt;O$35), "outlier", O14 )</f>
        <v>6</v>
      </c>
      <c r="P51" s="162"/>
      <c r="Q51" s="164">
        <f t="shared" si="74"/>
        <v>3.99</v>
      </c>
      <c r="R51" s="164">
        <f t="shared" si="74"/>
        <v>0.71</v>
      </c>
      <c r="S51" s="164">
        <f t="shared" si="74"/>
        <v>1.9199999999999998E-2</v>
      </c>
      <c r="T51" s="164">
        <f t="shared" si="74"/>
        <v>0.56999999999999995</v>
      </c>
      <c r="U51" s="164">
        <f t="shared" si="74"/>
        <v>6</v>
      </c>
      <c r="V51" s="165"/>
      <c r="W51" s="166">
        <f t="shared" si="32"/>
        <v>0.75</v>
      </c>
      <c r="X51" s="166">
        <f t="shared" si="32"/>
        <v>0</v>
      </c>
      <c r="Y51" s="166">
        <f t="shared" si="32"/>
        <v>3.0649881701673256</v>
      </c>
      <c r="Z51" s="166">
        <f t="shared" si="32"/>
        <v>0.79429572924475988</v>
      </c>
      <c r="AA51" s="166">
        <f t="shared" ref="AA51:AB51" si="83">IF( OR(AA14&gt;AA$34, AA14&lt;AA$35), "outlier", AA14 )</f>
        <v>35.65602904627989</v>
      </c>
      <c r="AB51" s="166">
        <f t="shared" si="83"/>
        <v>5</v>
      </c>
      <c r="AC51" s="162"/>
    </row>
    <row r="52" spans="1:29" x14ac:dyDescent="0.25">
      <c r="A52" s="103" t="s">
        <v>21</v>
      </c>
      <c r="B52" s="159">
        <f t="shared" si="24"/>
        <v>0.30499999999999999</v>
      </c>
      <c r="C52" s="160">
        <f t="shared" si="25"/>
        <v>57.94</v>
      </c>
      <c r="D52" s="161">
        <f t="shared" si="70"/>
        <v>0.61</v>
      </c>
      <c r="E52" s="161">
        <f t="shared" si="70"/>
        <v>9.000000000000008E-2</v>
      </c>
      <c r="F52" s="161">
        <f t="shared" ref="F52" si="84">IF( OR(F15&gt;F$34, F15&lt;F$35), "outlier", F15 )</f>
        <v>1.4039992921606796</v>
      </c>
      <c r="G52" s="159">
        <f t="shared" si="70"/>
        <v>1.7000000000000001E-2</v>
      </c>
      <c r="H52" s="162"/>
      <c r="I52" s="163">
        <f t="shared" si="28"/>
        <v>10560.82845819809</v>
      </c>
      <c r="J52" s="163">
        <f t="shared" si="28"/>
        <v>48.051041438718897</v>
      </c>
      <c r="K52" s="163">
        <f t="shared" si="28"/>
        <v>1.1699999999999999E-2</v>
      </c>
      <c r="L52" s="163">
        <f t="shared" ref="L52:N52" si="85">IF( OR(L15&gt;L$34, L15&lt;L$35), "outlier", L15 )</f>
        <v>0.33</v>
      </c>
      <c r="M52" s="163">
        <f t="shared" si="85"/>
        <v>0.25</v>
      </c>
      <c r="N52" s="163">
        <f t="shared" si="85"/>
        <v>0.25</v>
      </c>
      <c r="O52" s="163" t="str">
        <f t="shared" ref="O52" si="86">IF( OR(O15&gt;O$34, O15&lt;O$35), "outlier", O15 )</f>
        <v>outlier</v>
      </c>
      <c r="P52" s="162"/>
      <c r="Q52" s="164">
        <f t="shared" si="74"/>
        <v>9.7200000000000006</v>
      </c>
      <c r="R52" s="164">
        <f t="shared" si="74"/>
        <v>0.59000000000000008</v>
      </c>
      <c r="S52" s="164" t="str">
        <f t="shared" si="74"/>
        <v>outlier</v>
      </c>
      <c r="T52" s="164">
        <f t="shared" si="74"/>
        <v>0.89</v>
      </c>
      <c r="U52" s="164" t="str">
        <f t="shared" si="74"/>
        <v>outlier</v>
      </c>
      <c r="V52" s="165"/>
      <c r="W52" s="166">
        <f t="shared" si="32"/>
        <v>0.71</v>
      </c>
      <c r="X52" s="166">
        <f t="shared" si="32"/>
        <v>0</v>
      </c>
      <c r="Y52" s="166">
        <f t="shared" si="32"/>
        <v>1.0400658320069027</v>
      </c>
      <c r="Z52" s="166">
        <f t="shared" si="32"/>
        <v>0.43324552890614171</v>
      </c>
      <c r="AA52" s="166">
        <f t="shared" ref="AA52:AB52" si="87">IF( OR(AA15&gt;AA$34, AA15&lt;AA$35), "outlier", AA15 )</f>
        <v>65.316134250033485</v>
      </c>
      <c r="AB52" s="166">
        <f t="shared" si="87"/>
        <v>0</v>
      </c>
      <c r="AC52" s="162"/>
    </row>
    <row r="53" spans="1:29" x14ac:dyDescent="0.25">
      <c r="A53" s="103" t="s">
        <v>22</v>
      </c>
      <c r="B53" s="159">
        <f t="shared" si="24"/>
        <v>0.42399999999999999</v>
      </c>
      <c r="C53" s="160">
        <f t="shared" si="25"/>
        <v>36.53</v>
      </c>
      <c r="D53" s="161">
        <f t="shared" si="70"/>
        <v>0.33</v>
      </c>
      <c r="E53" s="161">
        <f t="shared" si="70"/>
        <v>0.36</v>
      </c>
      <c r="F53" s="161">
        <f t="shared" ref="F53" si="88">IF( OR(F16&gt;F$34, F16&lt;F$35), "outlier", F16 )</f>
        <v>0.4846094050408451</v>
      </c>
      <c r="G53" s="159">
        <f t="shared" si="70"/>
        <v>0.17100000000000001</v>
      </c>
      <c r="H53" s="162"/>
      <c r="I53" s="163">
        <f t="shared" si="28"/>
        <v>19992.332255788799</v>
      </c>
      <c r="J53" s="163">
        <f t="shared" si="28"/>
        <v>103.771746164794</v>
      </c>
      <c r="K53" s="163">
        <f t="shared" si="28"/>
        <v>2.1099999999999997E-2</v>
      </c>
      <c r="L53" s="163">
        <f t="shared" ref="L53:N53" si="89">IF( OR(L16&gt;L$34, L16&lt;L$35), "outlier", L16 )</f>
        <v>0.22</v>
      </c>
      <c r="M53" s="163">
        <f t="shared" si="89"/>
        <v>0.14000000000000001</v>
      </c>
      <c r="N53" s="163">
        <f t="shared" si="89"/>
        <v>0.19</v>
      </c>
      <c r="O53" s="163" t="str">
        <f t="shared" ref="O53" si="90">IF( OR(O16&gt;O$34, O16&lt;O$35), "outlier", O16 )</f>
        <v>outlier</v>
      </c>
      <c r="P53" s="162"/>
      <c r="Q53" s="164">
        <f t="shared" si="74"/>
        <v>4.9400000000000004</v>
      </c>
      <c r="R53" s="164">
        <f t="shared" si="74"/>
        <v>0.71</v>
      </c>
      <c r="S53" s="164">
        <f t="shared" si="74"/>
        <v>2.0499999999999997E-2</v>
      </c>
      <c r="T53" s="164">
        <f t="shared" si="74"/>
        <v>0.67</v>
      </c>
      <c r="U53" s="164" t="str">
        <f t="shared" si="74"/>
        <v>outlier</v>
      </c>
      <c r="V53" s="165"/>
      <c r="W53" s="166">
        <f t="shared" si="32"/>
        <v>0.64</v>
      </c>
      <c r="X53" s="166">
        <f t="shared" si="32"/>
        <v>0</v>
      </c>
      <c r="Y53" s="166">
        <f t="shared" si="32"/>
        <v>2.230051851678954</v>
      </c>
      <c r="Z53" s="166">
        <f t="shared" si="32"/>
        <v>0.49777990163869146</v>
      </c>
      <c r="AA53" s="166">
        <f t="shared" ref="AA53:AB53" si="91">IF( OR(AA16&gt;AA$34, AA16&lt;AA$35), "outlier", AA16 )</f>
        <v>56.676354837855492</v>
      </c>
      <c r="AB53" s="166">
        <f t="shared" si="91"/>
        <v>0</v>
      </c>
      <c r="AC53" s="162"/>
    </row>
    <row r="54" spans="1:29" x14ac:dyDescent="0.25">
      <c r="A54" s="103" t="s">
        <v>23</v>
      </c>
      <c r="B54" s="159">
        <f t="shared" si="24"/>
        <v>0.36599999999999999</v>
      </c>
      <c r="C54" s="160">
        <f t="shared" si="25"/>
        <v>20.55</v>
      </c>
      <c r="D54" s="161">
        <f t="shared" si="70"/>
        <v>0.09</v>
      </c>
      <c r="E54" s="161">
        <f t="shared" si="70"/>
        <v>0.59</v>
      </c>
      <c r="F54" s="161">
        <f t="shared" ref="F54" si="92">IF( OR(F17&gt;F$34, F17&lt;F$35), "outlier", F17 )</f>
        <v>1.4646372465940944</v>
      </c>
      <c r="G54" s="159">
        <f t="shared" si="70"/>
        <v>3.9E-2</v>
      </c>
      <c r="H54" s="162"/>
      <c r="I54" s="163">
        <f t="shared" si="28"/>
        <v>103.48832898785325</v>
      </c>
      <c r="J54" s="163">
        <f t="shared" si="28"/>
        <v>28.317701961850393</v>
      </c>
      <c r="K54" s="163">
        <f t="shared" si="28"/>
        <v>3.32E-2</v>
      </c>
      <c r="L54" s="163">
        <f t="shared" ref="L54:N54" si="93">IF( OR(L17&gt;L$34, L17&lt;L$35), "outlier", L17 )</f>
        <v>0.31</v>
      </c>
      <c r="M54" s="163">
        <f t="shared" si="93"/>
        <v>0.23</v>
      </c>
      <c r="N54" s="163">
        <f t="shared" si="93"/>
        <v>0.39</v>
      </c>
      <c r="O54" s="163">
        <f t="shared" ref="O54" si="94">IF( OR(O17&gt;O$34, O17&lt;O$35), "outlier", O17 )</f>
        <v>4</v>
      </c>
      <c r="P54" s="162"/>
      <c r="Q54" s="164">
        <f t="shared" si="74"/>
        <v>7.82</v>
      </c>
      <c r="R54" s="164">
        <f t="shared" si="74"/>
        <v>0.74</v>
      </c>
      <c r="S54" s="164">
        <f t="shared" si="74"/>
        <v>2.8900000000000002E-2</v>
      </c>
      <c r="T54" s="164">
        <f t="shared" si="74"/>
        <v>0.54</v>
      </c>
      <c r="U54" s="164">
        <f t="shared" si="74"/>
        <v>5</v>
      </c>
      <c r="V54" s="165"/>
      <c r="W54" s="166">
        <f t="shared" si="32"/>
        <v>0.77</v>
      </c>
      <c r="X54" s="166">
        <f t="shared" si="32"/>
        <v>0</v>
      </c>
      <c r="Y54" s="166">
        <f t="shared" si="32"/>
        <v>2.5743365419863995</v>
      </c>
      <c r="Z54" s="166">
        <f t="shared" si="32"/>
        <v>0.69625664576968382</v>
      </c>
      <c r="AA54" s="166">
        <f t="shared" ref="AA54:AB54" si="95">IF( OR(AA17&gt;AA$34, AA17&lt;AA$35), "outlier", AA17 )</f>
        <v>28.317701961850393</v>
      </c>
      <c r="AB54" s="166">
        <f t="shared" si="95"/>
        <v>2</v>
      </c>
      <c r="AC54" s="162"/>
    </row>
    <row r="55" spans="1:29" x14ac:dyDescent="0.25">
      <c r="A55" s="103" t="s">
        <v>24</v>
      </c>
      <c r="B55" s="159">
        <f t="shared" si="24"/>
        <v>0.74199999999999999</v>
      </c>
      <c r="C55" s="160">
        <f t="shared" si="25"/>
        <v>22.88</v>
      </c>
      <c r="D55" s="161">
        <f t="shared" si="70"/>
        <v>0.3</v>
      </c>
      <c r="E55" s="161">
        <f t="shared" si="70"/>
        <v>0.4</v>
      </c>
      <c r="F55" s="161">
        <f t="shared" ref="F55" si="96">IF( OR(F18&gt;F$34, F18&lt;F$35), "outlier", F18 )</f>
        <v>1.3725648964039057</v>
      </c>
      <c r="G55" s="159">
        <f t="shared" si="70"/>
        <v>4.4999999999999998E-2</v>
      </c>
      <c r="H55" s="162"/>
      <c r="I55" s="163">
        <f t="shared" si="28"/>
        <v>26.516730465920169</v>
      </c>
      <c r="J55" s="163">
        <f t="shared" si="28"/>
        <v>49.85145327592992</v>
      </c>
      <c r="K55" s="163">
        <f t="shared" si="28"/>
        <v>2.1400000000000002E-2</v>
      </c>
      <c r="L55" s="163">
        <f t="shared" ref="L55:N55" si="97">IF( OR(L18&gt;L$34, L18&lt;L$35), "outlier", L18 )</f>
        <v>0.33</v>
      </c>
      <c r="M55" s="163">
        <f t="shared" si="97"/>
        <v>0.32</v>
      </c>
      <c r="N55" s="163">
        <f t="shared" si="97"/>
        <v>0.45</v>
      </c>
      <c r="O55" s="163">
        <f t="shared" ref="O55" si="98">IF( OR(O18&gt;O$34, O18&lt;O$35), "outlier", O18 )</f>
        <v>6</v>
      </c>
      <c r="P55" s="162"/>
      <c r="Q55" s="164">
        <f t="shared" si="74"/>
        <v>4.95</v>
      </c>
      <c r="R55" s="164">
        <f t="shared" si="74"/>
        <v>0.54</v>
      </c>
      <c r="S55" s="164">
        <f t="shared" si="74"/>
        <v>2.69E-2</v>
      </c>
      <c r="T55" s="164">
        <f t="shared" si="74"/>
        <v>0.47</v>
      </c>
      <c r="U55" s="164">
        <f t="shared" si="74"/>
        <v>5</v>
      </c>
      <c r="V55" s="165"/>
      <c r="W55" s="166">
        <f t="shared" si="32"/>
        <v>0.74</v>
      </c>
      <c r="X55" s="166">
        <f t="shared" si="32"/>
        <v>0.15194728037160227</v>
      </c>
      <c r="Y55" s="166">
        <f t="shared" si="32"/>
        <v>3.8891204683349581</v>
      </c>
      <c r="Z55" s="166">
        <f t="shared" si="32"/>
        <v>0.75973640185801128</v>
      </c>
      <c r="AA55" s="166">
        <f t="shared" ref="AA55:AB55" si="99">IF( OR(AA18&gt;AA$34, AA18&lt;AA$35), "outlier", AA18 )</f>
        <v>39.951873901986389</v>
      </c>
      <c r="AB55" s="166">
        <f t="shared" si="99"/>
        <v>8</v>
      </c>
      <c r="AC55" s="162"/>
    </row>
    <row r="56" spans="1:29" x14ac:dyDescent="0.25">
      <c r="A56" s="103" t="s">
        <v>25</v>
      </c>
      <c r="B56" s="159">
        <f t="shared" si="24"/>
        <v>0.33399999999999996</v>
      </c>
      <c r="C56" s="160">
        <f t="shared" si="25"/>
        <v>48.42</v>
      </c>
      <c r="D56" s="161">
        <f t="shared" si="70"/>
        <v>0.64</v>
      </c>
      <c r="E56" s="161">
        <f t="shared" si="70"/>
        <v>1.0000000000000009E-2</v>
      </c>
      <c r="F56" s="161">
        <f t="shared" ref="F56" si="100">IF( OR(F19&gt;F$34, F19&lt;F$35), "outlier", F19 )</f>
        <v>1.2320942883046238</v>
      </c>
      <c r="G56" s="159">
        <f t="shared" si="70"/>
        <v>6.5000000000000002E-2</v>
      </c>
      <c r="H56" s="162"/>
      <c r="I56" s="163">
        <f t="shared" si="28"/>
        <v>6707.6279144643295</v>
      </c>
      <c r="J56" s="163">
        <f t="shared" si="28"/>
        <v>452.76488422634219</v>
      </c>
      <c r="K56" s="163">
        <f t="shared" si="28"/>
        <v>0</v>
      </c>
      <c r="L56" s="163">
        <f t="shared" ref="L56:N56" si="101">IF( OR(L19&gt;L$34, L19&lt;L$35), "outlier", L19 )</f>
        <v>0.28999999999999998</v>
      </c>
      <c r="M56" s="163">
        <f t="shared" si="101"/>
        <v>0.27</v>
      </c>
      <c r="N56" s="163">
        <f t="shared" si="101"/>
        <v>0.34</v>
      </c>
      <c r="O56" s="163" t="str">
        <f t="shared" ref="O56" si="102">IF( OR(O19&gt;O$34, O19&lt;O$35), "outlier", O19 )</f>
        <v>outlier</v>
      </c>
      <c r="P56" s="162"/>
      <c r="Q56" s="164" t="str">
        <f t="shared" si="74"/>
        <v>outlier</v>
      </c>
      <c r="R56" s="164">
        <f t="shared" si="74"/>
        <v>0.49</v>
      </c>
      <c r="S56" s="164" t="str">
        <f t="shared" si="74"/>
        <v>outlier</v>
      </c>
      <c r="T56" s="164">
        <f t="shared" si="74"/>
        <v>0.85</v>
      </c>
      <c r="U56" s="164" t="str">
        <f t="shared" si="74"/>
        <v>outlier</v>
      </c>
      <c r="V56" s="165"/>
      <c r="W56" s="166">
        <f t="shared" si="32"/>
        <v>0.67</v>
      </c>
      <c r="X56" s="166">
        <f t="shared" si="32"/>
        <v>0</v>
      </c>
      <c r="Y56" s="166">
        <f t="shared" si="32"/>
        <v>0</v>
      </c>
      <c r="Z56" s="166">
        <f t="shared" si="32"/>
        <v>0.39873044227180654</v>
      </c>
      <c r="AA56" s="166">
        <f t="shared" ref="AA56:AB56" si="103">IF( OR(AA19&gt;AA$34, AA19&lt;AA$35), "outlier", AA19 )</f>
        <v>28.5074186364734</v>
      </c>
      <c r="AB56" s="166">
        <f t="shared" si="103"/>
        <v>0</v>
      </c>
      <c r="AC56" s="162"/>
    </row>
    <row r="57" spans="1:29" x14ac:dyDescent="0.25">
      <c r="A57" s="103" t="s">
        <v>26</v>
      </c>
      <c r="B57" s="159">
        <f t="shared" si="24"/>
        <v>0.23499999999999999</v>
      </c>
      <c r="C57" s="160">
        <f t="shared" si="25"/>
        <v>31.94</v>
      </c>
      <c r="D57" s="161">
        <f t="shared" si="70"/>
        <v>0</v>
      </c>
      <c r="E57" s="161">
        <f t="shared" si="70"/>
        <v>0.77</v>
      </c>
      <c r="F57" s="161">
        <f t="shared" ref="F57" si="104">IF( OR(F20&gt;F$34, F20&lt;F$35), "outlier", F20 )</f>
        <v>3.9397104909714965E-2</v>
      </c>
      <c r="G57" s="159">
        <f t="shared" si="70"/>
        <v>5.2000000000000005E-2</v>
      </c>
      <c r="H57" s="162"/>
      <c r="I57" s="163">
        <f t="shared" si="28"/>
        <v>2414.5350737928929</v>
      </c>
      <c r="J57" s="163">
        <f t="shared" si="28"/>
        <v>74.786484586505523</v>
      </c>
      <c r="K57" s="163">
        <f t="shared" si="28"/>
        <v>1.6299999999999999E-2</v>
      </c>
      <c r="L57" s="163">
        <f t="shared" ref="L57:N57" si="105">IF( OR(L20&gt;L$34, L20&lt;L$35), "outlier", L20 )</f>
        <v>0.12</v>
      </c>
      <c r="M57" s="163">
        <f t="shared" si="105"/>
        <v>7.0000000000000007E-2</v>
      </c>
      <c r="N57" s="163">
        <f t="shared" si="105"/>
        <v>0.15</v>
      </c>
      <c r="O57" s="163" t="str">
        <f t="shared" ref="O57" si="106">IF( OR(O20&gt;O$34, O20&lt;O$35), "outlier", O20 )</f>
        <v>outlier</v>
      </c>
      <c r="P57" s="162"/>
      <c r="Q57" s="164">
        <f t="shared" si="74"/>
        <v>6.98</v>
      </c>
      <c r="R57" s="164">
        <f t="shared" si="74"/>
        <v>0.53</v>
      </c>
      <c r="S57" s="164" t="str">
        <f t="shared" si="74"/>
        <v>outlier</v>
      </c>
      <c r="T57" s="164">
        <f t="shared" si="74"/>
        <v>0.95</v>
      </c>
      <c r="U57" s="164" t="str">
        <f t="shared" si="74"/>
        <v>outlier</v>
      </c>
      <c r="V57" s="165"/>
      <c r="W57" s="166">
        <f t="shared" si="32"/>
        <v>0.65</v>
      </c>
      <c r="X57" s="166">
        <f t="shared" si="32"/>
        <v>0</v>
      </c>
      <c r="Y57" s="166">
        <f t="shared" si="32"/>
        <v>2.1367567024715863</v>
      </c>
      <c r="Z57" s="166">
        <f t="shared" si="32"/>
        <v>0.58080036613655084</v>
      </c>
      <c r="AA57" s="166">
        <f t="shared" ref="AA57:AB57" si="107">IF( OR(AA20&gt;AA$34, AA20&lt;AA$35), "outlier", AA20 )</f>
        <v>0</v>
      </c>
      <c r="AB57" s="166">
        <f t="shared" si="107"/>
        <v>0</v>
      </c>
      <c r="AC57" s="162"/>
    </row>
    <row r="58" spans="1:29" x14ac:dyDescent="0.25">
      <c r="A58" s="103" t="s">
        <v>27</v>
      </c>
      <c r="B58" s="159">
        <f t="shared" si="24"/>
        <v>0.504</v>
      </c>
      <c r="C58" s="160">
        <f t="shared" si="25"/>
        <v>29.54</v>
      </c>
      <c r="D58" s="161">
        <f t="shared" si="70"/>
        <v>0.66</v>
      </c>
      <c r="E58" s="161">
        <f t="shared" si="70"/>
        <v>0</v>
      </c>
      <c r="F58" s="161">
        <f t="shared" ref="F58" si="108">IF( OR(F21&gt;F$34, F21&lt;F$35), "outlier", F21 )</f>
        <v>1.5204785077047851</v>
      </c>
      <c r="G58" s="159" t="str">
        <f t="shared" si="70"/>
        <v>outlier</v>
      </c>
      <c r="H58" s="162"/>
      <c r="I58" s="163">
        <f t="shared" si="28"/>
        <v>2427.895706197593</v>
      </c>
      <c r="J58" s="163">
        <f t="shared" si="28"/>
        <v>290.4041819136159</v>
      </c>
      <c r="K58" s="163">
        <f t="shared" si="28"/>
        <v>4.3499999999999997E-2</v>
      </c>
      <c r="L58" s="163">
        <f t="shared" ref="L58:N58" si="109">IF( OR(L21&gt;L$34, L21&lt;L$35), "outlier", L21 )</f>
        <v>0.35</v>
      </c>
      <c r="M58" s="163">
        <f t="shared" si="109"/>
        <v>0.26</v>
      </c>
      <c r="N58" s="163">
        <f t="shared" si="109"/>
        <v>0.28999999999999998</v>
      </c>
      <c r="O58" s="163">
        <f t="shared" ref="O58" si="110">IF( OR(O21&gt;O$34, O21&lt;O$35), "outlier", O21 )</f>
        <v>6</v>
      </c>
      <c r="P58" s="162"/>
      <c r="Q58" s="164">
        <f t="shared" si="74"/>
        <v>14</v>
      </c>
      <c r="R58" s="164">
        <f t="shared" si="74"/>
        <v>0.59000000000000008</v>
      </c>
      <c r="S58" s="164">
        <f t="shared" si="74"/>
        <v>1.18E-2</v>
      </c>
      <c r="T58" s="164">
        <f t="shared" si="74"/>
        <v>0.73</v>
      </c>
      <c r="U58" s="164">
        <f t="shared" si="74"/>
        <v>5</v>
      </c>
      <c r="V58" s="165"/>
      <c r="W58" s="166">
        <f t="shared" si="32"/>
        <v>0.78</v>
      </c>
      <c r="X58" s="166">
        <f t="shared" si="32"/>
        <v>0.21796179565645735</v>
      </c>
      <c r="Y58" s="166">
        <f t="shared" si="32"/>
        <v>2.0430444958746845</v>
      </c>
      <c r="Z58" s="166">
        <f t="shared" si="32"/>
        <v>0.43592359131291469</v>
      </c>
      <c r="AA58" s="166">
        <f t="shared" ref="AA58:AB58" si="111">IF( OR(AA21&gt;AA$34, AA21&lt;AA$35), "outlier", AA21 )</f>
        <v>104.54550548890172</v>
      </c>
      <c r="AB58" s="166">
        <f t="shared" si="111"/>
        <v>6</v>
      </c>
      <c r="AC58" s="162"/>
    </row>
    <row r="59" spans="1:29" x14ac:dyDescent="0.25">
      <c r="A59" s="103" t="s">
        <v>28</v>
      </c>
      <c r="B59" s="159">
        <f t="shared" si="24"/>
        <v>0.34600000000000003</v>
      </c>
      <c r="C59" s="160">
        <f t="shared" si="25"/>
        <v>26.53</v>
      </c>
      <c r="D59" s="161">
        <f t="shared" ref="D59:G66" si="112">IF( OR(D22&gt;D$34, D22&lt;D$35), "outlier", D22 )</f>
        <v>0.3</v>
      </c>
      <c r="E59" s="161">
        <f t="shared" si="112"/>
        <v>0.42999999999999994</v>
      </c>
      <c r="F59" s="161">
        <f t="shared" ref="F59" si="113">IF( OR(F22&gt;F$34, F22&lt;F$35), "outlier", F22 )</f>
        <v>0.99157675833977243</v>
      </c>
      <c r="G59" s="159">
        <f t="shared" si="112"/>
        <v>0.10199999999999999</v>
      </c>
      <c r="H59" s="162"/>
      <c r="I59" s="163">
        <f t="shared" si="28"/>
        <v>1495.5170564836822</v>
      </c>
      <c r="J59" s="163">
        <f t="shared" si="28"/>
        <v>14.114613718045739</v>
      </c>
      <c r="K59" s="163">
        <f t="shared" si="28"/>
        <v>2.4399999999999998E-2</v>
      </c>
      <c r="L59" s="163">
        <f t="shared" ref="L59:N59" si="114">IF( OR(L22&gt;L$34, L22&lt;L$35), "outlier", L22 )</f>
        <v>0.37</v>
      </c>
      <c r="M59" s="163">
        <f t="shared" si="114"/>
        <v>0.14000000000000001</v>
      </c>
      <c r="N59" s="163">
        <f t="shared" si="114"/>
        <v>0.22</v>
      </c>
      <c r="O59" s="163">
        <f t="shared" ref="O59" si="115">IF( OR(O22&gt;O$34, O22&lt;O$35), "outlier", O22 )</f>
        <v>4.5</v>
      </c>
      <c r="P59" s="162"/>
      <c r="Q59" s="164">
        <f t="shared" ref="Q59:U66" si="116">IF( OR(Q22&gt;Q$34, Q22&lt;Q$35), "outlier", Q22 )</f>
        <v>10.379999999999999</v>
      </c>
      <c r="R59" s="164">
        <f t="shared" si="116"/>
        <v>0.79</v>
      </c>
      <c r="S59" s="164">
        <f t="shared" si="116"/>
        <v>2.2099999999999998E-2</v>
      </c>
      <c r="T59" s="164">
        <f t="shared" si="116"/>
        <v>0.62</v>
      </c>
      <c r="U59" s="164">
        <f t="shared" si="116"/>
        <v>2.5</v>
      </c>
      <c r="V59" s="165"/>
      <c r="W59" s="166">
        <f t="shared" si="32"/>
        <v>0.72</v>
      </c>
      <c r="X59" s="166">
        <f t="shared" si="32"/>
        <v>0</v>
      </c>
      <c r="Y59" s="166">
        <f t="shared" si="32"/>
        <v>4.8189819223924815</v>
      </c>
      <c r="Z59" s="166">
        <f t="shared" si="32"/>
        <v>0.83951217154291202</v>
      </c>
      <c r="AA59" s="166">
        <f t="shared" ref="AA59:AB59" si="117">IF( OR(AA22&gt;AA$34, AA22&lt;AA$35), "outlier", AA22 )</f>
        <v>30.625551780013421</v>
      </c>
      <c r="AB59" s="166">
        <f t="shared" si="117"/>
        <v>2.5</v>
      </c>
      <c r="AC59" s="162"/>
    </row>
    <row r="60" spans="1:29" x14ac:dyDescent="0.25">
      <c r="A60" s="103" t="s">
        <v>29</v>
      </c>
      <c r="B60" s="159">
        <f t="shared" si="24"/>
        <v>0.34899999999999998</v>
      </c>
      <c r="C60" s="160">
        <f t="shared" si="25"/>
        <v>36.659999999999997</v>
      </c>
      <c r="D60" s="161">
        <f t="shared" si="112"/>
        <v>0.3</v>
      </c>
      <c r="E60" s="161">
        <f t="shared" si="112"/>
        <v>0.37</v>
      </c>
      <c r="F60" s="161">
        <f t="shared" ref="F60" si="118">IF( OR(F23&gt;F$34, F23&lt;F$35), "outlier", F23 )</f>
        <v>3.5531514746721973</v>
      </c>
      <c r="G60" s="159">
        <f t="shared" si="112"/>
        <v>2.1000000000000001E-2</v>
      </c>
      <c r="H60" s="162"/>
      <c r="I60" s="163">
        <f t="shared" si="28"/>
        <v>2931.370930943759</v>
      </c>
      <c r="J60" s="163">
        <f t="shared" si="28"/>
        <v>35.727114744230754</v>
      </c>
      <c r="K60" s="163">
        <f t="shared" si="28"/>
        <v>2.5600000000000001E-2</v>
      </c>
      <c r="L60" s="163">
        <f t="shared" ref="L60:N60" si="119">IF( OR(L23&gt;L$34, L23&lt;L$35), "outlier", L23 )</f>
        <v>0.28999999999999998</v>
      </c>
      <c r="M60" s="163">
        <f t="shared" si="119"/>
        <v>0.15</v>
      </c>
      <c r="N60" s="163">
        <f t="shared" si="119"/>
        <v>0.3</v>
      </c>
      <c r="O60" s="163">
        <f t="shared" ref="O60" si="120">IF( OR(O23&gt;O$34, O23&lt;O$35), "outlier", O23 )</f>
        <v>3</v>
      </c>
      <c r="P60" s="162"/>
      <c r="Q60" s="164">
        <f t="shared" si="116"/>
        <v>3.06</v>
      </c>
      <c r="R60" s="164">
        <f t="shared" si="116"/>
        <v>0.52</v>
      </c>
      <c r="S60" s="164">
        <f t="shared" si="116"/>
        <v>1.8200000000000001E-2</v>
      </c>
      <c r="T60" s="164">
        <f t="shared" si="116"/>
        <v>0.82</v>
      </c>
      <c r="U60" s="164">
        <f t="shared" si="116"/>
        <v>3</v>
      </c>
      <c r="V60" s="165"/>
      <c r="W60" s="166">
        <f t="shared" si="32"/>
        <v>0.78</v>
      </c>
      <c r="X60" s="166">
        <f t="shared" si="32"/>
        <v>0</v>
      </c>
      <c r="Y60" s="166">
        <f t="shared" si="32"/>
        <v>1.2620991621603255</v>
      </c>
      <c r="Z60" s="166">
        <f t="shared" si="32"/>
        <v>0.58578396053221982</v>
      </c>
      <c r="AA60" s="166">
        <f t="shared" ref="AA60:AB60" si="121">IF( OR(AA23&gt;AA$34, AA23&lt;AA$35), "outlier", AA23 )</f>
        <v>98.92915740318243</v>
      </c>
      <c r="AB60" s="166">
        <f t="shared" si="121"/>
        <v>3</v>
      </c>
      <c r="AC60" s="162"/>
    </row>
    <row r="61" spans="1:29" x14ac:dyDescent="0.25">
      <c r="A61" s="103" t="s">
        <v>30</v>
      </c>
      <c r="B61" s="159">
        <f t="shared" si="24"/>
        <v>0.46500000000000002</v>
      </c>
      <c r="C61" s="160">
        <f t="shared" si="25"/>
        <v>17.7</v>
      </c>
      <c r="D61" s="161">
        <f t="shared" si="112"/>
        <v>0.13</v>
      </c>
      <c r="E61" s="161">
        <f t="shared" si="112"/>
        <v>0.58000000000000007</v>
      </c>
      <c r="F61" s="161">
        <f t="shared" ref="F61" si="122">IF( OR(F24&gt;F$34, F24&lt;F$35), "outlier", F24 )</f>
        <v>3.1548374371281107</v>
      </c>
      <c r="G61" s="159">
        <f t="shared" si="112"/>
        <v>1.4999999999999999E-2</v>
      </c>
      <c r="H61" s="162"/>
      <c r="I61" s="163">
        <f t="shared" si="28"/>
        <v>109.61077148676162</v>
      </c>
      <c r="J61" s="163">
        <f t="shared" si="28"/>
        <v>23.382269837418178</v>
      </c>
      <c r="K61" s="163">
        <f t="shared" si="28"/>
        <v>2.9900000000000003E-2</v>
      </c>
      <c r="L61" s="163">
        <f t="shared" ref="L61:N61" si="123">IF( OR(L24&gt;L$34, L24&lt;L$35), "outlier", L24 )</f>
        <v>0.25</v>
      </c>
      <c r="M61" s="163">
        <f t="shared" si="123"/>
        <v>0.09</v>
      </c>
      <c r="N61" s="163">
        <f t="shared" si="123"/>
        <v>0.13</v>
      </c>
      <c r="O61" s="163" t="str">
        <f t="shared" ref="O61" si="124">IF( OR(O24&gt;O$34, O24&lt;O$35), "outlier", O24 )</f>
        <v>outlier</v>
      </c>
      <c r="P61" s="162"/>
      <c r="Q61" s="164">
        <f t="shared" si="116"/>
        <v>2</v>
      </c>
      <c r="R61" s="164">
        <f t="shared" si="116"/>
        <v>0.79</v>
      </c>
      <c r="S61" s="164">
        <f t="shared" si="116"/>
        <v>1.5800000000000002E-2</v>
      </c>
      <c r="T61" s="164">
        <f t="shared" si="116"/>
        <v>0.62</v>
      </c>
      <c r="U61" s="164" t="str">
        <f t="shared" si="116"/>
        <v>outlier</v>
      </c>
      <c r="V61" s="165"/>
      <c r="W61" s="166">
        <f t="shared" si="32"/>
        <v>0.72</v>
      </c>
      <c r="X61" s="166">
        <f t="shared" si="32"/>
        <v>0</v>
      </c>
      <c r="Y61" s="166">
        <f t="shared" si="32"/>
        <v>1.7868546818987689</v>
      </c>
      <c r="Z61" s="166">
        <f t="shared" si="32"/>
        <v>0.94102504050801872</v>
      </c>
      <c r="AA61" s="166">
        <f t="shared" ref="AA61:AB61" si="125">IF( OR(AA24&gt;AA$34, AA24&lt;AA$35), "outlier", AA24 )</f>
        <v>28.793886874025876</v>
      </c>
      <c r="AB61" s="166">
        <f t="shared" si="125"/>
        <v>0</v>
      </c>
      <c r="AC61" s="162"/>
    </row>
    <row r="62" spans="1:29" x14ac:dyDescent="0.25">
      <c r="A62" s="103" t="s">
        <v>66</v>
      </c>
      <c r="B62" s="159">
        <f t="shared" si="24"/>
        <v>0.52400000000000002</v>
      </c>
      <c r="C62" s="160">
        <f t="shared" si="25"/>
        <v>21.99</v>
      </c>
      <c r="D62" s="161">
        <f t="shared" si="112"/>
        <v>0.23</v>
      </c>
      <c r="E62" s="161">
        <f t="shared" si="112"/>
        <v>0.47</v>
      </c>
      <c r="F62" s="161">
        <f t="shared" ref="F62" si="126">IF( OR(F25&gt;F$34, F25&lt;F$35), "outlier", F25 )</f>
        <v>0.53305397008886635</v>
      </c>
      <c r="G62" s="159">
        <f t="shared" si="112"/>
        <v>4.9000000000000002E-2</v>
      </c>
      <c r="H62" s="162"/>
      <c r="I62" s="163">
        <f t="shared" si="28"/>
        <v>244.51981456205584</v>
      </c>
      <c r="J62" s="163">
        <f t="shared" si="28"/>
        <v>15.994905163081848</v>
      </c>
      <c r="K62" s="163">
        <f t="shared" si="28"/>
        <v>2.3300000000000001E-2</v>
      </c>
      <c r="L62" s="163">
        <f t="shared" ref="L62:N62" si="127">IF( OR(L25&gt;L$34, L25&lt;L$35), "outlier", L25 )</f>
        <v>0.28999999999999998</v>
      </c>
      <c r="M62" s="163">
        <f t="shared" si="127"/>
        <v>0.27</v>
      </c>
      <c r="N62" s="163">
        <f t="shared" si="127"/>
        <v>0.27</v>
      </c>
      <c r="O62" s="163" t="str">
        <f t="shared" ref="O62" si="128">IF( OR(O25&gt;O$34, O25&lt;O$35), "outlier", O25 )</f>
        <v>outlier</v>
      </c>
      <c r="P62" s="162"/>
      <c r="Q62" s="164">
        <f t="shared" si="116"/>
        <v>3.92</v>
      </c>
      <c r="R62" s="164">
        <f t="shared" si="116"/>
        <v>0.7</v>
      </c>
      <c r="S62" s="164">
        <f t="shared" si="116"/>
        <v>1.7600000000000001E-2</v>
      </c>
      <c r="T62" s="164">
        <f t="shared" si="116"/>
        <v>0.62</v>
      </c>
      <c r="U62" s="164" t="str">
        <f t="shared" si="116"/>
        <v>outlier</v>
      </c>
      <c r="V62" s="165"/>
      <c r="W62" s="166">
        <f t="shared" si="32"/>
        <v>0.71</v>
      </c>
      <c r="X62" s="166">
        <f t="shared" si="32"/>
        <v>0</v>
      </c>
      <c r="Y62" s="166">
        <f t="shared" si="32"/>
        <v>1.6546453616981223</v>
      </c>
      <c r="Z62" s="166">
        <f t="shared" si="32"/>
        <v>0.71202554178023469</v>
      </c>
      <c r="AA62" s="166">
        <f t="shared" ref="AA62:AB62" si="129">IF( OR(AA25&gt;AA$34, AA25&lt;AA$35), "outlier", AA25 )</f>
        <v>30.519014449098698</v>
      </c>
      <c r="AB62" s="166">
        <f t="shared" si="129"/>
        <v>0</v>
      </c>
      <c r="AC62" s="162"/>
    </row>
    <row r="63" spans="1:29" x14ac:dyDescent="0.25">
      <c r="A63" s="103" t="s">
        <v>32</v>
      </c>
      <c r="B63" s="159">
        <f t="shared" si="24"/>
        <v>0.60399999999999998</v>
      </c>
      <c r="C63" s="160">
        <f t="shared" si="25"/>
        <v>22.45</v>
      </c>
      <c r="D63" s="161">
        <f t="shared" si="112"/>
        <v>0.39</v>
      </c>
      <c r="E63" s="161">
        <f t="shared" si="112"/>
        <v>0.30000000000000004</v>
      </c>
      <c r="F63" s="161">
        <f t="shared" ref="F63" si="130">IF( OR(F26&gt;F$34, F26&lt;F$35), "outlier", F26 )</f>
        <v>0.5708055464511943</v>
      </c>
      <c r="G63" s="159">
        <f t="shared" si="112"/>
        <v>8.5000000000000006E-2</v>
      </c>
      <c r="H63" s="162"/>
      <c r="I63" s="163">
        <f t="shared" si="28"/>
        <v>8880.2296567730755</v>
      </c>
      <c r="J63" s="163">
        <f t="shared" si="28"/>
        <v>183.41182778839212</v>
      </c>
      <c r="K63" s="163">
        <f t="shared" si="28"/>
        <v>3.4200000000000001E-2</v>
      </c>
      <c r="L63" s="163">
        <f t="shared" ref="L63:N63" si="131">IF( OR(L26&gt;L$34, L26&lt;L$35), "outlier", L26 )</f>
        <v>0.28999999999999998</v>
      </c>
      <c r="M63" s="163">
        <f t="shared" si="131"/>
        <v>0.2</v>
      </c>
      <c r="N63" s="163">
        <f t="shared" si="131"/>
        <v>0.26</v>
      </c>
      <c r="O63" s="163">
        <f t="shared" ref="O63" si="132">IF( OR(O26&gt;O$34, O26&lt;O$35), "outlier", O26 )</f>
        <v>9.5</v>
      </c>
      <c r="P63" s="162"/>
      <c r="Q63" s="164">
        <f t="shared" si="116"/>
        <v>5.5200000000000005</v>
      </c>
      <c r="R63" s="164">
        <f t="shared" si="116"/>
        <v>0.57000000000000006</v>
      </c>
      <c r="S63" s="164">
        <f t="shared" si="116"/>
        <v>2.0899999999999998E-2</v>
      </c>
      <c r="T63" s="164">
        <f t="shared" si="116"/>
        <v>0.7</v>
      </c>
      <c r="U63" s="164">
        <f t="shared" si="116"/>
        <v>7</v>
      </c>
      <c r="V63" s="165"/>
      <c r="W63" s="166">
        <f t="shared" si="32"/>
        <v>0.69</v>
      </c>
      <c r="X63" s="166">
        <f t="shared" si="32"/>
        <v>0</v>
      </c>
      <c r="Y63" s="166">
        <f t="shared" si="32"/>
        <v>3.3875535475428622</v>
      </c>
      <c r="Z63" s="166">
        <f t="shared" si="32"/>
        <v>0.59766147019940385</v>
      </c>
      <c r="AA63" s="166">
        <f t="shared" ref="AA63:AB63" si="133">IF( OR(AA26&gt;AA$34, AA26&lt;AA$35), "outlier", AA26 )</f>
        <v>110.3374584056818</v>
      </c>
      <c r="AB63" s="166">
        <f t="shared" si="133"/>
        <v>9.5</v>
      </c>
      <c r="AC63" s="162"/>
    </row>
    <row r="64" spans="1:29" x14ac:dyDescent="0.25">
      <c r="A64" s="103" t="s">
        <v>33</v>
      </c>
      <c r="B64" s="159">
        <f t="shared" si="24"/>
        <v>0.47899999999999998</v>
      </c>
      <c r="C64" s="160">
        <f t="shared" si="25"/>
        <v>32.840000000000003</v>
      </c>
      <c r="D64" s="161">
        <f t="shared" si="112"/>
        <v>0.19</v>
      </c>
      <c r="E64" s="161">
        <f t="shared" si="112"/>
        <v>0.39</v>
      </c>
      <c r="F64" s="161">
        <f t="shared" ref="F64" si="134">IF( OR(F27&gt;F$34, F27&lt;F$35), "outlier", F27 )</f>
        <v>0.78887111911283059</v>
      </c>
      <c r="G64" s="159">
        <f t="shared" si="112"/>
        <v>8.199999999999999E-2</v>
      </c>
      <c r="H64" s="162"/>
      <c r="I64" s="163">
        <f t="shared" si="28"/>
        <v>10799.099680477228</v>
      </c>
      <c r="J64" s="163">
        <f t="shared" si="28"/>
        <v>188.11743404128447</v>
      </c>
      <c r="K64" s="163">
        <f t="shared" si="28"/>
        <v>2.7699999999999999E-2</v>
      </c>
      <c r="L64" s="163">
        <f t="shared" ref="L64:N64" si="135">IF( OR(L27&gt;L$34, L27&lt;L$35), "outlier", L27 )</f>
        <v>0.37</v>
      </c>
      <c r="M64" s="163">
        <f t="shared" si="135"/>
        <v>0.19</v>
      </c>
      <c r="N64" s="163">
        <f t="shared" si="135"/>
        <v>0.32</v>
      </c>
      <c r="O64" s="163">
        <f t="shared" ref="O64" si="136">IF( OR(O27&gt;O$34, O27&lt;O$35), "outlier", O27 )</f>
        <v>5</v>
      </c>
      <c r="P64" s="162"/>
      <c r="Q64" s="164">
        <f t="shared" si="116"/>
        <v>6.8599999999999985</v>
      </c>
      <c r="R64" s="164">
        <f t="shared" si="116"/>
        <v>0.63</v>
      </c>
      <c r="S64" s="164">
        <f t="shared" si="116"/>
        <v>2.0400000000000001E-2</v>
      </c>
      <c r="T64" s="164">
        <f t="shared" si="116"/>
        <v>0.85</v>
      </c>
      <c r="U64" s="164">
        <f t="shared" si="116"/>
        <v>5</v>
      </c>
      <c r="V64" s="165"/>
      <c r="W64" s="166">
        <f t="shared" si="32"/>
        <v>0.65</v>
      </c>
      <c r="X64" s="166">
        <f t="shared" si="32"/>
        <v>0</v>
      </c>
      <c r="Y64" s="166">
        <f t="shared" si="32"/>
        <v>1.2448158784249286</v>
      </c>
      <c r="Z64" s="166">
        <f t="shared" si="32"/>
        <v>0.53660562598802508</v>
      </c>
      <c r="AA64" s="166">
        <f t="shared" ref="AA64:AB64" si="137">IF( OR(AA27&gt;AA$34, AA27&lt;AA$35), "outlier", AA27 )</f>
        <v>74.173856479940568</v>
      </c>
      <c r="AB64" s="166">
        <f t="shared" si="137"/>
        <v>2</v>
      </c>
      <c r="AC64" s="162"/>
    </row>
    <row r="65" spans="1:292" x14ac:dyDescent="0.25">
      <c r="A65" s="103" t="s">
        <v>34</v>
      </c>
      <c r="B65" s="159">
        <f t="shared" si="24"/>
        <v>0.48399999999999999</v>
      </c>
      <c r="C65" s="160">
        <f t="shared" si="25"/>
        <v>24.03</v>
      </c>
      <c r="D65" s="161">
        <f t="shared" si="112"/>
        <v>0.6</v>
      </c>
      <c r="E65" s="161">
        <f t="shared" si="112"/>
        <v>1.0000000000000009E-2</v>
      </c>
      <c r="F65" s="161">
        <f t="shared" ref="F65" si="138">IF( OR(F28&gt;F$34, F28&lt;F$35), "outlier", F28 )</f>
        <v>0.81440229837198652</v>
      </c>
      <c r="G65" s="159">
        <f t="shared" si="112"/>
        <v>7.0999999999999994E-2</v>
      </c>
      <c r="H65" s="162"/>
      <c r="I65" s="163">
        <f t="shared" si="28"/>
        <v>10449.806705271922</v>
      </c>
      <c r="J65" s="163">
        <f t="shared" si="28"/>
        <v>133.13185581829958</v>
      </c>
      <c r="K65" s="163">
        <f t="shared" si="28"/>
        <v>2.1299999999999999E-2</v>
      </c>
      <c r="L65" s="163">
        <f t="shared" ref="L65:N65" si="139">IF( OR(L28&gt;L$34, L28&lt;L$35), "outlier", L28 )</f>
        <v>0.23</v>
      </c>
      <c r="M65" s="163">
        <f t="shared" si="139"/>
        <v>0.27</v>
      </c>
      <c r="N65" s="163">
        <f t="shared" si="139"/>
        <v>0.26</v>
      </c>
      <c r="O65" s="163">
        <f t="shared" ref="O65" si="140">IF( OR(O28&gt;O$34, O28&lt;O$35), "outlier", O28 )</f>
        <v>3</v>
      </c>
      <c r="P65" s="162"/>
      <c r="Q65" s="164">
        <f t="shared" si="116"/>
        <v>6.8500000000000014</v>
      </c>
      <c r="R65" s="164">
        <f t="shared" si="116"/>
        <v>0.5</v>
      </c>
      <c r="S65" s="164">
        <f t="shared" si="116"/>
        <v>1.5600000000000001E-2</v>
      </c>
      <c r="T65" s="164">
        <f t="shared" si="116"/>
        <v>0.71</v>
      </c>
      <c r="U65" s="164">
        <f t="shared" si="116"/>
        <v>4</v>
      </c>
      <c r="V65" s="165"/>
      <c r="W65" s="166">
        <f t="shared" si="32"/>
        <v>0.78</v>
      </c>
      <c r="X65" s="166">
        <f t="shared" si="32"/>
        <v>0.11086923204701152</v>
      </c>
      <c r="Y65" s="166">
        <f t="shared" si="32"/>
        <v>0.39770531984555513</v>
      </c>
      <c r="Z65" s="166">
        <f t="shared" si="32"/>
        <v>0.39596154302504111</v>
      </c>
      <c r="AA65" s="166">
        <f t="shared" ref="AA65:AB65" si="141">IF( OR(AA28&gt;AA$34, AA28&lt;AA$35), "outlier", AA28 )</f>
        <v>157.29245399891704</v>
      </c>
      <c r="AB65" s="166">
        <f t="shared" si="141"/>
        <v>4</v>
      </c>
      <c r="AC65" s="162"/>
    </row>
    <row r="66" spans="1:292" x14ac:dyDescent="0.25">
      <c r="A66" s="103" t="s">
        <v>67</v>
      </c>
      <c r="B66" s="159">
        <f t="shared" si="24"/>
        <v>0.46200000000000002</v>
      </c>
      <c r="C66" s="160">
        <f t="shared" si="25"/>
        <v>34.450000000000003</v>
      </c>
      <c r="D66" s="161">
        <f t="shared" si="112"/>
        <v>0.46</v>
      </c>
      <c r="E66" s="161">
        <f t="shared" si="112"/>
        <v>0.21999999999999997</v>
      </c>
      <c r="F66" s="161">
        <f t="shared" ref="F66" si="142">IF( OR(F29&gt;F$34, F29&lt;F$35), "outlier", F29 )</f>
        <v>0.12099061016847527</v>
      </c>
      <c r="G66" s="159">
        <f t="shared" si="112"/>
        <v>0.17199999999999999</v>
      </c>
      <c r="H66" s="162"/>
      <c r="I66" s="163">
        <f t="shared" si="28"/>
        <v>6192.9468082396033</v>
      </c>
      <c r="J66" s="163">
        <f t="shared" si="28"/>
        <v>65.456776963101959</v>
      </c>
      <c r="K66" s="163">
        <f t="shared" si="28"/>
        <v>1.8600000000000002E-2</v>
      </c>
      <c r="L66" s="163">
        <f t="shared" ref="L66:N66" si="143">IF( OR(L29&gt;L$34, L29&lt;L$35), "outlier", L29 )</f>
        <v>0.45</v>
      </c>
      <c r="M66" s="163">
        <f t="shared" si="143"/>
        <v>0.23</v>
      </c>
      <c r="N66" s="163">
        <f t="shared" si="143"/>
        <v>0.22</v>
      </c>
      <c r="O66" s="163">
        <f t="shared" ref="O66" si="144">IF( OR(O29&gt;O$34, O29&lt;O$35), "outlier", O29 )</f>
        <v>5</v>
      </c>
      <c r="P66" s="162"/>
      <c r="Q66" s="164">
        <f t="shared" si="116"/>
        <v>5.42</v>
      </c>
      <c r="R66" s="164">
        <f t="shared" si="116"/>
        <v>0.45999999999999996</v>
      </c>
      <c r="S66" s="164" t="str">
        <f t="shared" si="116"/>
        <v>outlier</v>
      </c>
      <c r="T66" s="164">
        <f t="shared" si="116"/>
        <v>0.84</v>
      </c>
      <c r="U66" s="164">
        <f t="shared" si="116"/>
        <v>3</v>
      </c>
      <c r="V66" s="165"/>
      <c r="W66" s="166">
        <f t="shared" si="32"/>
        <v>0.76</v>
      </c>
      <c r="X66" s="166">
        <f t="shared" si="32"/>
        <v>0</v>
      </c>
      <c r="Y66" s="166">
        <f t="shared" si="32"/>
        <v>1.1959031868836851</v>
      </c>
      <c r="Z66" s="166">
        <f t="shared" si="32"/>
        <v>0.44573257539347599</v>
      </c>
      <c r="AA66" s="166">
        <f t="shared" ref="AA66:AB66" si="145">IF( OR(AA29&gt;AA$34, AA29&lt;AA$35), "outlier", AA29 )</f>
        <v>90.616157932730871</v>
      </c>
      <c r="AB66" s="166">
        <f t="shared" si="145"/>
        <v>5</v>
      </c>
      <c r="AC66" s="162"/>
    </row>
    <row r="67" spans="1:292" s="168" customFormat="1" x14ac:dyDescent="0.25">
      <c r="A67" s="145"/>
      <c r="B67" s="167"/>
      <c r="C67" s="167"/>
      <c r="D67" s="167"/>
      <c r="E67" s="167"/>
      <c r="F67" s="167"/>
      <c r="G67" s="167"/>
      <c r="H67" s="145"/>
      <c r="I67" s="167"/>
      <c r="J67" s="167"/>
      <c r="K67" s="167"/>
      <c r="L67" s="167"/>
      <c r="M67" s="167"/>
      <c r="N67" s="167"/>
      <c r="O67" s="167"/>
      <c r="Q67" s="167"/>
      <c r="R67" s="167"/>
      <c r="S67" s="167"/>
      <c r="T67" s="167"/>
      <c r="U67" s="167"/>
      <c r="V67" s="145"/>
      <c r="W67" s="167"/>
      <c r="X67" s="167"/>
      <c r="Y67" s="167"/>
      <c r="Z67" s="167"/>
      <c r="AA67" s="167"/>
      <c r="AB67" s="167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  <c r="IN67" s="145"/>
      <c r="IO67" s="145"/>
      <c r="IP67" s="145"/>
      <c r="IQ67" s="145"/>
      <c r="IR67" s="145"/>
      <c r="IS67" s="145"/>
      <c r="IT67" s="145"/>
      <c r="IU67" s="145"/>
      <c r="IV67" s="145"/>
      <c r="IW67" s="145"/>
      <c r="IX67" s="145"/>
      <c r="IY67" s="145"/>
      <c r="IZ67" s="145"/>
      <c r="JA67" s="145"/>
      <c r="JB67" s="145"/>
      <c r="JC67" s="145"/>
      <c r="JD67" s="145"/>
      <c r="JE67" s="145"/>
      <c r="JF67" s="145"/>
      <c r="JG67" s="145"/>
      <c r="JH67" s="145"/>
      <c r="JI67" s="145"/>
      <c r="JJ67" s="145"/>
      <c r="JK67" s="145"/>
      <c r="JL67" s="145"/>
      <c r="JM67" s="145"/>
      <c r="JN67" s="145"/>
      <c r="JO67" s="145"/>
      <c r="JP67" s="145"/>
      <c r="JQ67" s="145"/>
      <c r="JR67" s="145"/>
      <c r="JS67" s="145"/>
      <c r="JT67" s="145"/>
      <c r="JU67" s="145"/>
      <c r="JV67" s="145"/>
      <c r="JW67" s="145"/>
      <c r="JX67" s="145"/>
      <c r="JY67" s="145"/>
      <c r="JZ67" s="145"/>
      <c r="KA67" s="145"/>
      <c r="KB67" s="145"/>
      <c r="KC67" s="145"/>
      <c r="KD67" s="145"/>
      <c r="KE67" s="145"/>
      <c r="KF67" s="145"/>
    </row>
    <row r="68" spans="1:292" x14ac:dyDescent="0.25">
      <c r="A68" s="169" t="s">
        <v>8</v>
      </c>
      <c r="B68" s="170">
        <f t="shared" ref="B68:B95" si="146">IF( OR(B31&gt;B$36, B31&lt;B$37), "outlier", B31 )</f>
        <v>0.4296071428571428</v>
      </c>
      <c r="C68" s="171">
        <f t="shared" ref="C68:C95" si="147">IF( OR(C31&gt;C$36, C31&lt;C$37), "outlier", C31 )</f>
        <v>29.531428571428574</v>
      </c>
      <c r="D68" s="172">
        <f t="shared" ref="D68:G77" si="148">IF( OR(D31&gt;D$36, D31&lt;D$37), "outlier", D31 )</f>
        <v>0.36464285714285716</v>
      </c>
      <c r="E68" s="172">
        <f t="shared" si="148"/>
        <v>0.33107142857142863</v>
      </c>
      <c r="F68" s="172">
        <f t="shared" ref="F68" si="149">IF( OR(F31&gt;F$36, F31&lt;F$37), "outlier", F31 )</f>
        <v>1.1077836387839688</v>
      </c>
      <c r="G68" s="170">
        <f t="shared" si="148"/>
        <v>8.5571428571428562E-2</v>
      </c>
      <c r="H68" s="173"/>
      <c r="I68" s="174">
        <f t="shared" ref="I68:K95" si="150">IF( OR(I31&gt;I$36, I31&lt;I$37), "outlier", I31 )</f>
        <v>4988.1534382100936</v>
      </c>
      <c r="J68" s="174">
        <f t="shared" si="150"/>
        <v>113.18007671071437</v>
      </c>
      <c r="K68" s="174">
        <f t="shared" si="150"/>
        <v>2.0953571428571422E-2</v>
      </c>
      <c r="L68" s="174">
        <f t="shared" ref="L68:N68" si="151">IF( OR(L31&gt;L$36, L31&lt;L$37), "outlier", L31 )</f>
        <v>0.3021428571428571</v>
      </c>
      <c r="M68" s="174">
        <f t="shared" si="151"/>
        <v>0.21142857142857144</v>
      </c>
      <c r="N68" s="174">
        <f t="shared" si="151"/>
        <v>0.28178571428571425</v>
      </c>
      <c r="O68" s="174">
        <f t="shared" ref="O68" si="152">IF( OR(O31&gt;O$36, O31&lt;O$37), "outlier", O31 )</f>
        <v>5.53125</v>
      </c>
      <c r="P68" s="173"/>
      <c r="Q68" s="175">
        <f t="shared" ref="Q68:U77" si="153">IF( OR(Q31&gt;Q$36, Q31&lt;Q$37), "outlier", Q31 )</f>
        <v>10.896785714285715</v>
      </c>
      <c r="R68" s="175">
        <f t="shared" si="153"/>
        <v>0.59785714285714298</v>
      </c>
      <c r="S68" s="175">
        <f t="shared" si="153"/>
        <v>1.8256521739130428E-2</v>
      </c>
      <c r="T68" s="175">
        <f t="shared" si="153"/>
        <v>0.7082142857142858</v>
      </c>
      <c r="U68" s="175">
        <f t="shared" si="153"/>
        <v>4.703125</v>
      </c>
      <c r="V68" s="176"/>
      <c r="W68" s="177">
        <f t="shared" ref="W68:Z95" si="154">IF( OR(W31&gt;W$36, W31&lt;W$37), "outlier", W31 )</f>
        <v>0.7232142857142857</v>
      </c>
      <c r="X68" s="177">
        <f t="shared" si="154"/>
        <v>4.8167744982348215E-2</v>
      </c>
      <c r="Y68" s="177">
        <f t="shared" si="154"/>
        <v>2.0104712395818849</v>
      </c>
      <c r="Z68" s="177">
        <f t="shared" si="154"/>
        <v>0.58697771189600512</v>
      </c>
      <c r="AA68" s="177">
        <f t="shared" ref="AA68:AB68" si="155">IF( OR(AA31&gt;AA$36, AA31&lt;AA$37), "outlier", AA31 )</f>
        <v>64.89567470120177</v>
      </c>
      <c r="AB68" s="177">
        <f t="shared" si="155"/>
        <v>4.828125</v>
      </c>
      <c r="AC68" s="173"/>
    </row>
    <row r="69" spans="1:292" x14ac:dyDescent="0.25">
      <c r="A69" s="169" t="s">
        <v>9</v>
      </c>
      <c r="B69" s="170" t="str">
        <f t="shared" si="146"/>
        <v>outlier</v>
      </c>
      <c r="C69" s="171" t="str">
        <f t="shared" si="147"/>
        <v>outlier</v>
      </c>
      <c r="D69" s="172">
        <f t="shared" si="148"/>
        <v>0.24266242583072667</v>
      </c>
      <c r="E69" s="172">
        <f t="shared" si="148"/>
        <v>0.27114761984209212</v>
      </c>
      <c r="F69" s="172">
        <f t="shared" ref="F69" si="156">IF( OR(F32&gt;F$36, F32&lt;F$37), "outlier", F32 )</f>
        <v>0.98469904730347224</v>
      </c>
      <c r="G69" s="170">
        <f t="shared" si="148"/>
        <v>6.5802976726222262E-2</v>
      </c>
      <c r="H69" s="173"/>
      <c r="I69" s="174">
        <f t="shared" si="150"/>
        <v>6085.2625886560245</v>
      </c>
      <c r="J69" s="174">
        <f t="shared" si="150"/>
        <v>118.19973611633192</v>
      </c>
      <c r="K69" s="174" t="str">
        <f t="shared" si="150"/>
        <v>outlier</v>
      </c>
      <c r="L69" s="174" t="str">
        <f t="shared" ref="L69:N69" si="157">IF( OR(L32&gt;L$36, L32&lt;L$37), "outlier", L32 )</f>
        <v>outlier</v>
      </c>
      <c r="M69" s="174" t="str">
        <f t="shared" si="157"/>
        <v>outlier</v>
      </c>
      <c r="N69" s="174" t="str">
        <f t="shared" si="157"/>
        <v>outlier</v>
      </c>
      <c r="O69" s="174" t="str">
        <f t="shared" ref="O69" si="158">IF( OR(O32&gt;O$36, O32&lt;O$37), "outlier", O32 )</f>
        <v>outlier</v>
      </c>
      <c r="P69" s="173"/>
      <c r="Q69" s="175" t="str">
        <f t="shared" si="153"/>
        <v>outlier</v>
      </c>
      <c r="R69" s="175" t="str">
        <f t="shared" si="153"/>
        <v>outlier</v>
      </c>
      <c r="S69" s="175" t="str">
        <f t="shared" si="153"/>
        <v>outlier</v>
      </c>
      <c r="T69" s="175" t="str">
        <f t="shared" si="153"/>
        <v>outlier</v>
      </c>
      <c r="U69" s="175" t="str">
        <f t="shared" si="153"/>
        <v>outlier</v>
      </c>
      <c r="V69" s="176"/>
      <c r="W69" s="177" t="str">
        <f t="shared" si="154"/>
        <v>outlier</v>
      </c>
      <c r="X69" s="177">
        <f t="shared" si="154"/>
        <v>8.1861007149158352E-2</v>
      </c>
      <c r="Y69" s="177">
        <f t="shared" si="154"/>
        <v>1.3595161098113713</v>
      </c>
      <c r="Z69" s="177" t="str">
        <f t="shared" si="154"/>
        <v>outlier</v>
      </c>
      <c r="AA69" s="177">
        <f t="shared" ref="AA69:AB69" si="159">IF( OR(AA32&gt;AA$36, AA32&lt;AA$37), "outlier", AA32 )</f>
        <v>41.147138356907149</v>
      </c>
      <c r="AB69" s="177" t="str">
        <f t="shared" si="159"/>
        <v>outlier</v>
      </c>
      <c r="AC69" s="173"/>
    </row>
    <row r="70" spans="1:292" x14ac:dyDescent="0.25">
      <c r="A70" s="169" t="s">
        <v>10</v>
      </c>
      <c r="B70" s="170">
        <f t="shared" si="146"/>
        <v>0.38790405968977648</v>
      </c>
      <c r="C70" s="171">
        <f t="shared" si="147"/>
        <v>32.103080552376575</v>
      </c>
      <c r="D70" s="172" t="str">
        <f t="shared" si="148"/>
        <v>outlier</v>
      </c>
      <c r="E70" s="172" t="str">
        <f t="shared" si="148"/>
        <v>outlier</v>
      </c>
      <c r="F70" s="172" t="str">
        <f t="shared" ref="F70" si="160">IF( OR(F33&gt;F$36, F33&lt;F$37), "outlier", F33 )</f>
        <v>outlier</v>
      </c>
      <c r="G70" s="170" t="str">
        <f t="shared" si="148"/>
        <v>outlier</v>
      </c>
      <c r="H70" s="173"/>
      <c r="I70" s="174" t="str">
        <f t="shared" si="150"/>
        <v>outlier</v>
      </c>
      <c r="J70" s="174" t="str">
        <f t="shared" si="150"/>
        <v>outlier</v>
      </c>
      <c r="K70" s="174" t="str">
        <f t="shared" si="150"/>
        <v>outlier</v>
      </c>
      <c r="L70" s="174" t="str">
        <f t="shared" ref="L70:N70" si="161">IF( OR(L33&gt;L$36, L33&lt;L$37), "outlier", L33 )</f>
        <v>outlier</v>
      </c>
      <c r="M70" s="174">
        <f t="shared" si="161"/>
        <v>0.23319723922240665</v>
      </c>
      <c r="N70" s="174">
        <f t="shared" si="161"/>
        <v>0.278214973408283</v>
      </c>
      <c r="O70" s="174">
        <f t="shared" ref="O70" si="162">IF( OR(O33&gt;O$36, O33&lt;O$37), "outlier", O33 )</f>
        <v>5.1517594082022109</v>
      </c>
      <c r="P70" s="173"/>
      <c r="Q70" s="175" t="str">
        <f t="shared" si="153"/>
        <v>outlier</v>
      </c>
      <c r="R70" s="175" t="str">
        <f t="shared" si="153"/>
        <v>outlier</v>
      </c>
      <c r="S70" s="175" t="str">
        <f t="shared" si="153"/>
        <v>outlier</v>
      </c>
      <c r="T70" s="175" t="str">
        <f t="shared" si="153"/>
        <v>outlier</v>
      </c>
      <c r="U70" s="175">
        <f t="shared" si="153"/>
        <v>4.305973322026043</v>
      </c>
      <c r="V70" s="176"/>
      <c r="W70" s="177" t="str">
        <f t="shared" si="154"/>
        <v>outlier</v>
      </c>
      <c r="X70" s="177" t="str">
        <f t="shared" si="154"/>
        <v>outlier</v>
      </c>
      <c r="Y70" s="177" t="str">
        <f t="shared" si="154"/>
        <v>outlier</v>
      </c>
      <c r="Z70" s="177">
        <f t="shared" si="154"/>
        <v>0.51452709029975985</v>
      </c>
      <c r="AA70" s="177" t="str">
        <f t="shared" ref="AA70:AB70" si="163">IF( OR(AA33&gt;AA$36, AA33&lt;AA$37), "outlier", AA33 )</f>
        <v>outlier</v>
      </c>
      <c r="AB70" s="177" t="str">
        <f t="shared" si="163"/>
        <v>outlier</v>
      </c>
      <c r="AC70" s="173"/>
    </row>
    <row r="71" spans="1:292" x14ac:dyDescent="0.25">
      <c r="A71" s="169" t="s">
        <v>75</v>
      </c>
      <c r="B71" s="170" t="str">
        <f t="shared" si="146"/>
        <v>outlier</v>
      </c>
      <c r="C71" s="171" t="str">
        <f t="shared" si="147"/>
        <v>outlier</v>
      </c>
      <c r="D71" s="172" t="str">
        <f t="shared" si="148"/>
        <v>outlier</v>
      </c>
      <c r="E71" s="172" t="str">
        <f t="shared" si="148"/>
        <v>outlier</v>
      </c>
      <c r="F71" s="172" t="str">
        <f t="shared" ref="F71" si="164">IF( OR(F34&gt;F$36, F34&lt;F$37), "outlier", F34 )</f>
        <v>outlier</v>
      </c>
      <c r="G71" s="170" t="str">
        <f t="shared" si="148"/>
        <v>outlier</v>
      </c>
      <c r="H71" s="173"/>
      <c r="I71" s="174" t="str">
        <f t="shared" si="150"/>
        <v>outlier</v>
      </c>
      <c r="J71" s="174" t="str">
        <f t="shared" si="150"/>
        <v>outlier</v>
      </c>
      <c r="K71" s="174" t="str">
        <f t="shared" si="150"/>
        <v>outlier</v>
      </c>
      <c r="L71" s="174" t="str">
        <f t="shared" ref="L71:N71" si="165">IF( OR(L34&gt;L$36, L34&lt;L$37), "outlier", L34 )</f>
        <v>outlier</v>
      </c>
      <c r="M71" s="174" t="str">
        <f t="shared" si="165"/>
        <v>outlier</v>
      </c>
      <c r="N71" s="174" t="str">
        <f t="shared" si="165"/>
        <v>outlier</v>
      </c>
      <c r="O71" s="174" t="str">
        <f t="shared" ref="O71" si="166">IF( OR(O34&gt;O$36, O34&lt;O$37), "outlier", O34 )</f>
        <v>outlier</v>
      </c>
      <c r="P71" s="173"/>
      <c r="Q71" s="175" t="str">
        <f t="shared" si="153"/>
        <v>outlier</v>
      </c>
      <c r="R71" s="175" t="str">
        <f t="shared" si="153"/>
        <v>outlier</v>
      </c>
      <c r="S71" s="175" t="str">
        <f t="shared" si="153"/>
        <v>outlier</v>
      </c>
      <c r="T71" s="175" t="str">
        <f t="shared" si="153"/>
        <v>outlier</v>
      </c>
      <c r="U71" s="175" t="str">
        <f t="shared" si="153"/>
        <v>outlier</v>
      </c>
      <c r="V71" s="176"/>
      <c r="W71" s="177" t="str">
        <f t="shared" si="154"/>
        <v>outlier</v>
      </c>
      <c r="X71" s="177" t="str">
        <f t="shared" si="154"/>
        <v>outlier</v>
      </c>
      <c r="Y71" s="177" t="str">
        <f t="shared" si="154"/>
        <v>outlier</v>
      </c>
      <c r="Z71" s="177" t="str">
        <f t="shared" si="154"/>
        <v>outlier</v>
      </c>
      <c r="AA71" s="177" t="str">
        <f t="shared" ref="AA71:AB71" si="167">IF( OR(AA34&gt;AA$36, AA34&lt;AA$37), "outlier", AA34 )</f>
        <v>outlier</v>
      </c>
      <c r="AB71" s="177" t="str">
        <f t="shared" si="167"/>
        <v>outlier</v>
      </c>
      <c r="AC71" s="173"/>
    </row>
    <row r="72" spans="1:292" x14ac:dyDescent="0.25">
      <c r="A72" s="169" t="s">
        <v>12</v>
      </c>
      <c r="B72" s="170" t="str">
        <f t="shared" si="146"/>
        <v>outlier</v>
      </c>
      <c r="C72" s="171" t="str">
        <f t="shared" si="147"/>
        <v>outlier</v>
      </c>
      <c r="D72" s="172" t="str">
        <f t="shared" si="148"/>
        <v>outlier</v>
      </c>
      <c r="E72" s="172" t="str">
        <f t="shared" si="148"/>
        <v>outlier</v>
      </c>
      <c r="F72" s="172" t="str">
        <f t="shared" ref="F72" si="168">IF( OR(F35&gt;F$36, F35&lt;F$37), "outlier", F35 )</f>
        <v>outlier</v>
      </c>
      <c r="G72" s="170" t="str">
        <f t="shared" si="148"/>
        <v>outlier</v>
      </c>
      <c r="H72" s="173"/>
      <c r="I72" s="174" t="str">
        <f t="shared" si="150"/>
        <v>outlier</v>
      </c>
      <c r="J72" s="174" t="str">
        <f t="shared" si="150"/>
        <v>outlier</v>
      </c>
      <c r="K72" s="174" t="str">
        <f t="shared" si="150"/>
        <v>outlier</v>
      </c>
      <c r="L72" s="174" t="str">
        <f t="shared" ref="L72:N72" si="169">IF( OR(L35&gt;L$36, L35&lt;L$37), "outlier", L35 )</f>
        <v>outlier</v>
      </c>
      <c r="M72" s="174" t="str">
        <f t="shared" si="169"/>
        <v>outlier</v>
      </c>
      <c r="N72" s="174" t="str">
        <f t="shared" si="169"/>
        <v>outlier</v>
      </c>
      <c r="O72" s="174" t="str">
        <f t="shared" ref="O72" si="170">IF( OR(O35&gt;O$36, O35&lt;O$37), "outlier", O35 )</f>
        <v>outlier</v>
      </c>
      <c r="P72" s="173"/>
      <c r="Q72" s="175" t="str">
        <f t="shared" si="153"/>
        <v>outlier</v>
      </c>
      <c r="R72" s="175" t="str">
        <f t="shared" si="153"/>
        <v>outlier</v>
      </c>
      <c r="S72" s="175" t="str">
        <f t="shared" si="153"/>
        <v>outlier</v>
      </c>
      <c r="T72" s="175" t="str">
        <f t="shared" si="153"/>
        <v>outlier</v>
      </c>
      <c r="U72" s="175" t="str">
        <f t="shared" si="153"/>
        <v>outlier</v>
      </c>
      <c r="V72" s="176"/>
      <c r="W72" s="177" t="str">
        <f t="shared" si="154"/>
        <v>outlier</v>
      </c>
      <c r="X72" s="177" t="str">
        <f t="shared" si="154"/>
        <v>outlier</v>
      </c>
      <c r="Y72" s="177" t="str">
        <f t="shared" si="154"/>
        <v>outlier</v>
      </c>
      <c r="Z72" s="177" t="str">
        <f t="shared" si="154"/>
        <v>outlier</v>
      </c>
      <c r="AA72" s="177" t="str">
        <f t="shared" ref="AA72:AB72" si="171">IF( OR(AA35&gt;AA$36, AA35&lt;AA$37), "outlier", AA35 )</f>
        <v>outlier</v>
      </c>
      <c r="AB72" s="177" t="str">
        <f t="shared" si="171"/>
        <v>outlier</v>
      </c>
      <c r="AC72" s="173"/>
    </row>
    <row r="73" spans="1:292" x14ac:dyDescent="0.25">
      <c r="A73" s="169" t="s">
        <v>13</v>
      </c>
      <c r="B73" s="170">
        <f t="shared" si="146"/>
        <v>0.48899999999999999</v>
      </c>
      <c r="C73" s="171">
        <f t="shared" si="147"/>
        <v>34.97</v>
      </c>
      <c r="D73" s="172">
        <f t="shared" si="148"/>
        <v>0.60250000000000004</v>
      </c>
      <c r="E73" s="172">
        <f t="shared" si="148"/>
        <v>0.57250000000000001</v>
      </c>
      <c r="F73" s="172">
        <f t="shared" ref="F73" si="172">IF( OR(F36&gt;F$36, F36&lt;F$37), "outlier", F36 )</f>
        <v>1.4191587807690333</v>
      </c>
      <c r="G73" s="170">
        <f t="shared" si="148"/>
        <v>0.108</v>
      </c>
      <c r="H73" s="173"/>
      <c r="I73" s="174">
        <f t="shared" si="150"/>
        <v>7250.7783500415162</v>
      </c>
      <c r="J73" s="174">
        <f t="shared" si="150"/>
        <v>134.35390709076592</v>
      </c>
      <c r="K73" s="174">
        <f t="shared" si="150"/>
        <v>2.665E-2</v>
      </c>
      <c r="L73" s="174">
        <f t="shared" ref="L73:N73" si="173">IF( OR(L36&gt;L$36, L36&lt;L$37), "outlier", L36 )</f>
        <v>0.35</v>
      </c>
      <c r="M73" s="174">
        <f t="shared" si="173"/>
        <v>0.26250000000000001</v>
      </c>
      <c r="N73" s="174">
        <f t="shared" si="173"/>
        <v>0.3125</v>
      </c>
      <c r="O73" s="174">
        <f t="shared" ref="O73" si="174">IF( OR(O36&gt;O$36, O36&lt;O$37), "outlier", O36 )</f>
        <v>6</v>
      </c>
      <c r="P73" s="173"/>
      <c r="Q73" s="175">
        <f t="shared" si="153"/>
        <v>12.2675</v>
      </c>
      <c r="R73" s="175">
        <f t="shared" si="153"/>
        <v>0.7024999999999999</v>
      </c>
      <c r="S73" s="175">
        <f t="shared" si="153"/>
        <v>2.0449999999999999E-2</v>
      </c>
      <c r="T73" s="175">
        <f t="shared" si="153"/>
        <v>0.82499999999999996</v>
      </c>
      <c r="U73" s="175">
        <f t="shared" si="153"/>
        <v>6</v>
      </c>
      <c r="V73" s="176"/>
      <c r="W73" s="177">
        <f t="shared" si="154"/>
        <v>0.78</v>
      </c>
      <c r="X73" s="177">
        <f t="shared" si="154"/>
        <v>0.1074054963214727</v>
      </c>
      <c r="Y73" s="177">
        <f t="shared" si="154"/>
        <v>2.7634417319427009</v>
      </c>
      <c r="Z73" s="177">
        <f t="shared" si="154"/>
        <v>0.70976837625209965</v>
      </c>
      <c r="AA73" s="177">
        <f t="shared" ref="AA73:AB73" si="175">IF( OR(AA36&gt;AA$36, AA36&lt;AA$37), "outlier", AA36 )</f>
        <v>91.698052491079707</v>
      </c>
      <c r="AB73" s="177">
        <f t="shared" si="175"/>
        <v>6</v>
      </c>
      <c r="AC73" s="173"/>
    </row>
    <row r="74" spans="1:292" x14ac:dyDescent="0.25">
      <c r="A74" s="169" t="s">
        <v>14</v>
      </c>
      <c r="B74" s="170">
        <f t="shared" si="146"/>
        <v>0.33399999999999996</v>
      </c>
      <c r="C74" s="171">
        <f t="shared" si="147"/>
        <v>22.267499999999998</v>
      </c>
      <c r="D74" s="172">
        <f t="shared" si="148"/>
        <v>0.17499999999999999</v>
      </c>
      <c r="E74" s="172">
        <f t="shared" si="148"/>
        <v>2.7500000000000024E-2</v>
      </c>
      <c r="F74" s="172">
        <f t="shared" ref="F74" si="176">IF( OR(F37&gt;F$36, F37&lt;F$37), "outlier", F37 )</f>
        <v>0.40469141994677149</v>
      </c>
      <c r="G74" s="170">
        <f t="shared" si="148"/>
        <v>4.3750000000000004E-2</v>
      </c>
      <c r="H74" s="173"/>
      <c r="I74" s="174">
        <f t="shared" si="150"/>
        <v>278.0637092602438</v>
      </c>
      <c r="J74" s="174">
        <f t="shared" si="150"/>
        <v>33.874761548635661</v>
      </c>
      <c r="K74" s="174">
        <f t="shared" si="150"/>
        <v>1.575E-2</v>
      </c>
      <c r="L74" s="174">
        <f t="shared" ref="L74:N74" si="177">IF( OR(L37&gt;L$36, L37&lt;L$37), "outlier", L37 )</f>
        <v>0.25</v>
      </c>
      <c r="M74" s="174">
        <f t="shared" si="177"/>
        <v>0.14000000000000001</v>
      </c>
      <c r="N74" s="174">
        <f t="shared" si="177"/>
        <v>0.23</v>
      </c>
      <c r="O74" s="174">
        <f t="shared" ref="O74" si="178">IF( OR(O37&gt;O$36, O37&lt;O$37), "outlier", O37 )</f>
        <v>4.375</v>
      </c>
      <c r="P74" s="173"/>
      <c r="Q74" s="175">
        <f t="shared" si="153"/>
        <v>4.0500000000000007</v>
      </c>
      <c r="R74" s="175">
        <f t="shared" si="153"/>
        <v>0.52</v>
      </c>
      <c r="S74" s="175">
        <f t="shared" si="153"/>
        <v>1.54E-2</v>
      </c>
      <c r="T74" s="175">
        <f t="shared" si="153"/>
        <v>0.62</v>
      </c>
      <c r="U74" s="175">
        <f t="shared" si="153"/>
        <v>3.75</v>
      </c>
      <c r="V74" s="176"/>
      <c r="W74" s="177">
        <f t="shared" si="154"/>
        <v>0.67</v>
      </c>
      <c r="X74" s="177">
        <f t="shared" si="154"/>
        <v>0</v>
      </c>
      <c r="Y74" s="177">
        <f t="shared" si="154"/>
        <v>1.1561067482206719</v>
      </c>
      <c r="Z74" s="177">
        <f t="shared" si="154"/>
        <v>0.44349764661335583</v>
      </c>
      <c r="AA74" s="177">
        <f t="shared" ref="AA74:AB74" si="179">IF( OR(AA37&gt;AA$36, AA37&lt;AA$37), "outlier", AA37 )</f>
        <v>32.451247567951953</v>
      </c>
      <c r="AB74" s="177">
        <f t="shared" si="179"/>
        <v>2.875</v>
      </c>
      <c r="AC74" s="173"/>
    </row>
    <row r="75" spans="1:292" x14ac:dyDescent="0.25">
      <c r="A75" s="169" t="s">
        <v>15</v>
      </c>
      <c r="B75" s="170" t="str">
        <f t="shared" si="146"/>
        <v>outlier</v>
      </c>
      <c r="C75" s="171" t="str">
        <f t="shared" si="147"/>
        <v>outlier</v>
      </c>
      <c r="D75" s="172" t="str">
        <f t="shared" si="148"/>
        <v>outlier</v>
      </c>
      <c r="E75" s="172" t="str">
        <f t="shared" si="148"/>
        <v>outlier</v>
      </c>
      <c r="F75" s="172" t="str">
        <f t="shared" ref="F75" si="180">IF( OR(F38&gt;F$36, F38&lt;F$37), "outlier", F38 )</f>
        <v>outlier</v>
      </c>
      <c r="G75" s="170" t="str">
        <f t="shared" si="148"/>
        <v>outlier</v>
      </c>
      <c r="H75" s="173"/>
      <c r="I75" s="174" t="str">
        <f t="shared" si="150"/>
        <v>outlier</v>
      </c>
      <c r="J75" s="174" t="str">
        <f t="shared" si="150"/>
        <v>outlier</v>
      </c>
      <c r="K75" s="174" t="str">
        <f t="shared" si="150"/>
        <v>outlier</v>
      </c>
      <c r="L75" s="174" t="str">
        <f t="shared" ref="L75:N75" si="181">IF( OR(L38&gt;L$36, L38&lt;L$37), "outlier", L38 )</f>
        <v>outlier</v>
      </c>
      <c r="M75" s="174" t="str">
        <f t="shared" si="181"/>
        <v>outlier</v>
      </c>
      <c r="N75" s="174" t="str">
        <f t="shared" si="181"/>
        <v>outlier</v>
      </c>
      <c r="O75" s="174" t="str">
        <f t="shared" ref="O75" si="182">IF( OR(O38&gt;O$36, O38&lt;O$37), "outlier", O38 )</f>
        <v>outlier</v>
      </c>
      <c r="P75" s="173"/>
      <c r="Q75" s="175" t="str">
        <f t="shared" si="153"/>
        <v>outlier</v>
      </c>
      <c r="R75" s="175" t="str">
        <f t="shared" si="153"/>
        <v>outlier</v>
      </c>
      <c r="S75" s="175" t="str">
        <f t="shared" si="153"/>
        <v>outlier</v>
      </c>
      <c r="T75" s="175" t="str">
        <f t="shared" si="153"/>
        <v>outlier</v>
      </c>
      <c r="U75" s="175" t="str">
        <f t="shared" si="153"/>
        <v>outlier</v>
      </c>
      <c r="V75" s="176"/>
      <c r="W75" s="177" t="str">
        <f t="shared" si="154"/>
        <v>outlier</v>
      </c>
      <c r="X75" s="177">
        <f t="shared" si="154"/>
        <v>0</v>
      </c>
      <c r="Y75" s="177" t="str">
        <f t="shared" si="154"/>
        <v>outlier</v>
      </c>
      <c r="Z75" s="177" t="str">
        <f t="shared" si="154"/>
        <v>outlier</v>
      </c>
      <c r="AA75" s="177" t="str">
        <f t="shared" ref="AA75:AB75" si="183">IF( OR(AA38&gt;AA$36, AA38&lt;AA$37), "outlier", AA38 )</f>
        <v>outlier</v>
      </c>
      <c r="AB75" s="177" t="str">
        <f t="shared" si="183"/>
        <v>outlier</v>
      </c>
      <c r="AC75" s="173"/>
    </row>
    <row r="76" spans="1:292" x14ac:dyDescent="0.25">
      <c r="A76" s="169" t="s">
        <v>16</v>
      </c>
      <c r="B76" s="170">
        <f t="shared" si="146"/>
        <v>0.33399999999999996</v>
      </c>
      <c r="C76" s="171">
        <f t="shared" si="147"/>
        <v>34.090000000000003</v>
      </c>
      <c r="D76" s="172" t="str">
        <f t="shared" si="148"/>
        <v>outlier</v>
      </c>
      <c r="E76" s="172" t="str">
        <f t="shared" si="148"/>
        <v>outlier</v>
      </c>
      <c r="F76" s="172">
        <f t="shared" ref="F76" si="184">IF( OR(F39&gt;F$36, F39&lt;F$37), "outlier", F39 )</f>
        <v>1.1062960269580981</v>
      </c>
      <c r="G76" s="170">
        <f t="shared" si="148"/>
        <v>0.106</v>
      </c>
      <c r="H76" s="173"/>
      <c r="I76" s="174" t="str">
        <f t="shared" si="150"/>
        <v>outlier</v>
      </c>
      <c r="J76" s="174">
        <f t="shared" si="150"/>
        <v>83.318499685026524</v>
      </c>
      <c r="K76" s="174" t="str">
        <f t="shared" si="150"/>
        <v>outlier</v>
      </c>
      <c r="L76" s="174">
        <f t="shared" ref="L76:N76" si="185">IF( OR(L39&gt;L$36, L39&lt;L$37), "outlier", L39 )</f>
        <v>0.34</v>
      </c>
      <c r="M76" s="174">
        <f t="shared" si="185"/>
        <v>0.25</v>
      </c>
      <c r="N76" s="174">
        <f t="shared" si="185"/>
        <v>0.28000000000000003</v>
      </c>
      <c r="O76" s="174" t="str">
        <f t="shared" ref="O76" si="186">IF( OR(O39&gt;O$36, O39&lt;O$37), "outlier", O39 )</f>
        <v>outlier</v>
      </c>
      <c r="P76" s="173"/>
      <c r="Q76" s="175" t="str">
        <f t="shared" si="153"/>
        <v>outlier</v>
      </c>
      <c r="R76" s="175" t="str">
        <f t="shared" si="153"/>
        <v>outlier</v>
      </c>
      <c r="S76" s="175" t="str">
        <f t="shared" si="153"/>
        <v>outlier</v>
      </c>
      <c r="T76" s="175" t="str">
        <f t="shared" si="153"/>
        <v>outlier</v>
      </c>
      <c r="U76" s="175">
        <f t="shared" si="153"/>
        <v>6</v>
      </c>
      <c r="V76" s="176"/>
      <c r="W76" s="177">
        <f t="shared" si="154"/>
        <v>0.7</v>
      </c>
      <c r="X76" s="177">
        <f t="shared" si="154"/>
        <v>0</v>
      </c>
      <c r="Y76" s="177">
        <f t="shared" si="154"/>
        <v>1.7050170467604335</v>
      </c>
      <c r="Z76" s="177" t="str">
        <f t="shared" si="154"/>
        <v>outlier</v>
      </c>
      <c r="AA76" s="177">
        <f t="shared" ref="AA76:AB76" si="187">IF( OR(AA39&gt;AA$36, AA39&lt;AA$37), "outlier", AA39 )</f>
        <v>84.909848928669589</v>
      </c>
      <c r="AB76" s="177" t="str">
        <f t="shared" si="187"/>
        <v>outlier</v>
      </c>
      <c r="AC76" s="173"/>
    </row>
    <row r="77" spans="1:292" x14ac:dyDescent="0.25">
      <c r="A77" s="169" t="s">
        <v>17</v>
      </c>
      <c r="B77" s="170">
        <f t="shared" si="146"/>
        <v>0.44500000000000001</v>
      </c>
      <c r="C77" s="171">
        <f t="shared" si="147"/>
        <v>30.28</v>
      </c>
      <c r="D77" s="172" t="str">
        <f t="shared" si="148"/>
        <v>outlier</v>
      </c>
      <c r="E77" s="172" t="str">
        <f t="shared" si="148"/>
        <v>outlier</v>
      </c>
      <c r="F77" s="172" t="str">
        <f t="shared" ref="F77" si="188">IF( OR(F40&gt;F$36, F40&lt;F$37), "outlier", F40 )</f>
        <v>outlier</v>
      </c>
      <c r="G77" s="170" t="str">
        <f t="shared" si="148"/>
        <v>outlier</v>
      </c>
      <c r="H77" s="173"/>
      <c r="I77" s="174">
        <f t="shared" si="150"/>
        <v>2637.5897372150785</v>
      </c>
      <c r="J77" s="174" t="str">
        <f t="shared" si="150"/>
        <v>outlier</v>
      </c>
      <c r="K77" s="174">
        <f t="shared" si="150"/>
        <v>1.8700000000000001E-2</v>
      </c>
      <c r="L77" s="174">
        <f t="shared" ref="L77:N77" si="189">IF( OR(L40&gt;L$36, L40&lt;L$37), "outlier", L40 )</f>
        <v>0.35</v>
      </c>
      <c r="M77" s="174" t="str">
        <f t="shared" si="189"/>
        <v>outlier</v>
      </c>
      <c r="N77" s="174" t="str">
        <f t="shared" si="189"/>
        <v>outlier</v>
      </c>
      <c r="O77" s="174">
        <f t="shared" ref="O77" si="190">IF( OR(O40&gt;O$36, O40&lt;O$37), "outlier", O40 )</f>
        <v>6</v>
      </c>
      <c r="P77" s="173"/>
      <c r="Q77" s="175">
        <f t="shared" si="153"/>
        <v>11.98</v>
      </c>
      <c r="R77" s="175">
        <f t="shared" si="153"/>
        <v>0.62</v>
      </c>
      <c r="S77" s="175" t="str">
        <f t="shared" si="153"/>
        <v>outlier</v>
      </c>
      <c r="T77" s="175" t="str">
        <f t="shared" si="153"/>
        <v>outlier</v>
      </c>
      <c r="U77" s="175">
        <f t="shared" si="153"/>
        <v>6</v>
      </c>
      <c r="V77" s="176"/>
      <c r="W77" s="177" t="str">
        <f t="shared" si="154"/>
        <v>outlier</v>
      </c>
      <c r="X77" s="177">
        <f t="shared" si="154"/>
        <v>0</v>
      </c>
      <c r="Y77" s="177" t="str">
        <f t="shared" si="154"/>
        <v>outlier</v>
      </c>
      <c r="Z77" s="177">
        <f t="shared" si="154"/>
        <v>0.44393539852080727</v>
      </c>
      <c r="AA77" s="177" t="str">
        <f t="shared" ref="AA77:AB77" si="191">IF( OR(AA40&gt;AA$36, AA40&lt;AA$37), "outlier", AA40 )</f>
        <v>outlier</v>
      </c>
      <c r="AB77" s="177">
        <f t="shared" si="191"/>
        <v>5</v>
      </c>
      <c r="AC77" s="173"/>
    </row>
    <row r="78" spans="1:292" x14ac:dyDescent="0.25">
      <c r="A78" s="169" t="s">
        <v>18</v>
      </c>
      <c r="B78" s="170" t="str">
        <f t="shared" si="146"/>
        <v>outlier</v>
      </c>
      <c r="C78" s="171" t="str">
        <f t="shared" si="147"/>
        <v>outlier</v>
      </c>
      <c r="D78" s="172" t="str">
        <f t="shared" ref="D78:G87" si="192">IF( OR(D41&gt;D$36, D41&lt;D$37), "outlier", D41 )</f>
        <v>outlier</v>
      </c>
      <c r="E78" s="172" t="str">
        <f t="shared" si="192"/>
        <v>outlier</v>
      </c>
      <c r="F78" s="172" t="str">
        <f t="shared" ref="F78" si="193">IF( OR(F41&gt;F$36, F41&lt;F$37), "outlier", F41 )</f>
        <v>outlier</v>
      </c>
      <c r="G78" s="170" t="str">
        <f t="shared" si="192"/>
        <v>outlier</v>
      </c>
      <c r="H78" s="173"/>
      <c r="I78" s="174" t="str">
        <f t="shared" si="150"/>
        <v>outlier</v>
      </c>
      <c r="J78" s="174">
        <f t="shared" si="150"/>
        <v>38.29876057579289</v>
      </c>
      <c r="K78" s="174">
        <f t="shared" si="150"/>
        <v>2.6200000000000001E-2</v>
      </c>
      <c r="L78" s="174">
        <f t="shared" ref="L78:N78" si="194">IF( OR(L41&gt;L$36, L41&lt;L$37), "outlier", L41 )</f>
        <v>0.27</v>
      </c>
      <c r="M78" s="174" t="str">
        <f t="shared" si="194"/>
        <v>outlier</v>
      </c>
      <c r="N78" s="174" t="str">
        <f t="shared" si="194"/>
        <v>outlier</v>
      </c>
      <c r="O78" s="174" t="str">
        <f t="shared" ref="O78" si="195">IF( OR(O41&gt;O$36, O41&lt;O$37), "outlier", O41 )</f>
        <v>outlier</v>
      </c>
      <c r="P78" s="173"/>
      <c r="Q78" s="175" t="str">
        <f t="shared" ref="Q78:U87" si="196">IF( OR(Q41&gt;Q$36, Q41&lt;Q$37), "outlier", Q41 )</f>
        <v>outlier</v>
      </c>
      <c r="R78" s="175" t="str">
        <f t="shared" si="196"/>
        <v>outlier</v>
      </c>
      <c r="S78" s="175">
        <f t="shared" si="196"/>
        <v>1.7600000000000001E-2</v>
      </c>
      <c r="T78" s="175" t="str">
        <f t="shared" si="196"/>
        <v>outlier</v>
      </c>
      <c r="U78" s="175">
        <f t="shared" si="196"/>
        <v>6</v>
      </c>
      <c r="V78" s="176"/>
      <c r="W78" s="177" t="str">
        <f t="shared" si="154"/>
        <v>outlier</v>
      </c>
      <c r="X78" s="177">
        <f t="shared" si="154"/>
        <v>0</v>
      </c>
      <c r="Y78" s="177" t="str">
        <f t="shared" si="154"/>
        <v>outlier</v>
      </c>
      <c r="Z78" s="177" t="str">
        <f t="shared" si="154"/>
        <v>outlier</v>
      </c>
      <c r="AA78" s="177" t="str">
        <f t="shared" ref="AA78:AB78" si="197">IF( OR(AA41&gt;AA$36, AA41&lt;AA$37), "outlier", AA41 )</f>
        <v>outlier</v>
      </c>
      <c r="AB78" s="177">
        <f t="shared" si="197"/>
        <v>6</v>
      </c>
      <c r="AC78" s="173"/>
    </row>
    <row r="79" spans="1:292" x14ac:dyDescent="0.25">
      <c r="A79" s="169" t="s">
        <v>19</v>
      </c>
      <c r="B79" s="170">
        <f t="shared" si="146"/>
        <v>0.373</v>
      </c>
      <c r="C79" s="171" t="str">
        <f t="shared" si="147"/>
        <v>outlier</v>
      </c>
      <c r="D79" s="172" t="str">
        <f t="shared" si="192"/>
        <v>outlier</v>
      </c>
      <c r="E79" s="172" t="str">
        <f t="shared" si="192"/>
        <v>outlier</v>
      </c>
      <c r="F79" s="172">
        <f t="shared" ref="F79" si="198">IF( OR(F42&gt;F$36, F42&lt;F$37), "outlier", F42 )</f>
        <v>1.263964196574576</v>
      </c>
      <c r="G79" s="170">
        <f t="shared" si="192"/>
        <v>4.4000000000000004E-2</v>
      </c>
      <c r="H79" s="173"/>
      <c r="I79" s="174">
        <f t="shared" si="150"/>
        <v>289.24500749297312</v>
      </c>
      <c r="J79" s="174">
        <f t="shared" si="150"/>
        <v>100.37504870250702</v>
      </c>
      <c r="K79" s="174" t="str">
        <f t="shared" si="150"/>
        <v>outlier</v>
      </c>
      <c r="L79" s="174" t="str">
        <f t="shared" ref="L79:N79" si="199">IF( OR(L42&gt;L$36, L42&lt;L$37), "outlier", L42 )</f>
        <v>outlier</v>
      </c>
      <c r="M79" s="174" t="str">
        <f t="shared" si="199"/>
        <v>outlier</v>
      </c>
      <c r="N79" s="174">
        <f t="shared" si="199"/>
        <v>0.3</v>
      </c>
      <c r="O79" s="174" t="str">
        <f t="shared" ref="O79" si="200">IF( OR(O42&gt;O$36, O42&lt;O$37), "outlier", O42 )</f>
        <v>outlier</v>
      </c>
      <c r="P79" s="173"/>
      <c r="Q79" s="175" t="str">
        <f t="shared" si="196"/>
        <v>outlier</v>
      </c>
      <c r="R79" s="175">
        <f t="shared" si="196"/>
        <v>0.54</v>
      </c>
      <c r="S79" s="175" t="str">
        <f t="shared" si="196"/>
        <v>outlier</v>
      </c>
      <c r="T79" s="175">
        <f t="shared" si="196"/>
        <v>0.78</v>
      </c>
      <c r="U79" s="175" t="str">
        <f t="shared" si="196"/>
        <v>outlier</v>
      </c>
      <c r="V79" s="176"/>
      <c r="W79" s="177">
        <f t="shared" si="154"/>
        <v>0.67</v>
      </c>
      <c r="X79" s="177">
        <f t="shared" si="154"/>
        <v>0.1062509177462931</v>
      </c>
      <c r="Y79" s="177">
        <f t="shared" si="154"/>
        <v>1.2122590423008095</v>
      </c>
      <c r="Z79" s="177" t="str">
        <f t="shared" si="154"/>
        <v>outlier</v>
      </c>
      <c r="AA79" s="177">
        <f t="shared" ref="AA79:AB79" si="201">IF( OR(AA42&gt;AA$36, AA42&lt;AA$37), "outlier", AA42 )</f>
        <v>34.185704992882826</v>
      </c>
      <c r="AB79" s="177" t="str">
        <f t="shared" si="201"/>
        <v>outlier</v>
      </c>
      <c r="AC79" s="173"/>
    </row>
    <row r="80" spans="1:292" x14ac:dyDescent="0.25">
      <c r="A80" s="169" t="s">
        <v>20</v>
      </c>
      <c r="B80" s="170" t="str">
        <f t="shared" si="146"/>
        <v>outlier</v>
      </c>
      <c r="C80" s="171" t="str">
        <f t="shared" si="147"/>
        <v>outlier</v>
      </c>
      <c r="D80" s="172" t="str">
        <f t="shared" si="192"/>
        <v>outlier</v>
      </c>
      <c r="E80" s="172" t="str">
        <f t="shared" si="192"/>
        <v>outlier</v>
      </c>
      <c r="F80" s="172" t="str">
        <f t="shared" ref="F80" si="202">IF( OR(F43&gt;F$36, F43&lt;F$37), "outlier", F43 )</f>
        <v>outlier</v>
      </c>
      <c r="G80" s="170" t="str">
        <f t="shared" si="192"/>
        <v>outlier</v>
      </c>
      <c r="H80" s="173"/>
      <c r="I80" s="174">
        <f t="shared" si="150"/>
        <v>1787.7729553777294</v>
      </c>
      <c r="J80" s="174">
        <f t="shared" si="150"/>
        <v>100.02712600027125</v>
      </c>
      <c r="K80" s="174" t="str">
        <f t="shared" si="150"/>
        <v>outlier</v>
      </c>
      <c r="L80" s="174" t="str">
        <f t="shared" ref="L80:N80" si="203">IF( OR(L43&gt;L$36, L43&lt;L$37), "outlier", L43 )</f>
        <v>outlier</v>
      </c>
      <c r="M80" s="174" t="str">
        <f t="shared" si="203"/>
        <v>outlier</v>
      </c>
      <c r="N80" s="174">
        <f t="shared" si="203"/>
        <v>0.24</v>
      </c>
      <c r="O80" s="174" t="str">
        <f t="shared" ref="O80" si="204">IF( OR(O43&gt;O$36, O43&lt;O$37), "outlier", O43 )</f>
        <v>outlier</v>
      </c>
      <c r="P80" s="173"/>
      <c r="Q80" s="175">
        <f t="shared" si="196"/>
        <v>6.82</v>
      </c>
      <c r="R80" s="175">
        <f t="shared" si="196"/>
        <v>0.52</v>
      </c>
      <c r="S80" s="175">
        <f t="shared" si="196"/>
        <v>1.9900000000000001E-2</v>
      </c>
      <c r="T80" s="175">
        <f t="shared" si="196"/>
        <v>0.67</v>
      </c>
      <c r="U80" s="175" t="str">
        <f t="shared" si="196"/>
        <v>outlier</v>
      </c>
      <c r="V80" s="176"/>
      <c r="W80" s="177" t="str">
        <f t="shared" si="154"/>
        <v>outlier</v>
      </c>
      <c r="X80" s="177">
        <f t="shared" si="154"/>
        <v>0</v>
      </c>
      <c r="Y80" s="177" t="str">
        <f t="shared" si="154"/>
        <v>outlier</v>
      </c>
      <c r="Z80" s="177">
        <f t="shared" si="154"/>
        <v>0.55110750564334088</v>
      </c>
      <c r="AA80" s="177">
        <f t="shared" ref="AA80:AB80" si="205">IF( OR(AA43&gt;AA$36, AA43&lt;AA$37), "outlier", AA43 )</f>
        <v>33.059812830598126</v>
      </c>
      <c r="AB80" s="177" t="str">
        <f t="shared" si="205"/>
        <v>outlier</v>
      </c>
      <c r="AC80" s="173"/>
    </row>
    <row r="81" spans="1:29" x14ac:dyDescent="0.25">
      <c r="A81" s="169" t="s">
        <v>21</v>
      </c>
      <c r="B81" s="170" t="str">
        <f t="shared" si="146"/>
        <v>outlier</v>
      </c>
      <c r="C81" s="171">
        <f t="shared" si="147"/>
        <v>22.42</v>
      </c>
      <c r="D81" s="172">
        <f t="shared" si="192"/>
        <v>0.23</v>
      </c>
      <c r="E81" s="172">
        <f t="shared" si="192"/>
        <v>0.4</v>
      </c>
      <c r="F81" s="172" t="str">
        <f t="shared" ref="F81" si="206">IF( OR(F44&gt;F$36, F44&lt;F$37), "outlier", F44 )</f>
        <v>outlier</v>
      </c>
      <c r="G81" s="170">
        <f t="shared" si="192"/>
        <v>7.5999999999999998E-2</v>
      </c>
      <c r="H81" s="173"/>
      <c r="I81" s="174" t="str">
        <f t="shared" si="150"/>
        <v>outlier</v>
      </c>
      <c r="J81" s="174" t="str">
        <f t="shared" si="150"/>
        <v>outlier</v>
      </c>
      <c r="K81" s="174" t="str">
        <f t="shared" si="150"/>
        <v>outlier</v>
      </c>
      <c r="L81" s="174">
        <f t="shared" ref="L81:N81" si="207">IF( OR(L44&gt;L$36, L44&lt;L$37), "outlier", L44 )</f>
        <v>0.35</v>
      </c>
      <c r="M81" s="174">
        <f t="shared" si="207"/>
        <v>0.26</v>
      </c>
      <c r="N81" s="174">
        <f t="shared" si="207"/>
        <v>0.23</v>
      </c>
      <c r="O81" s="174" t="str">
        <f t="shared" ref="O81" si="208">IF( OR(O44&gt;O$36, O44&lt;O$37), "outlier", O44 )</f>
        <v>outlier</v>
      </c>
      <c r="P81" s="173"/>
      <c r="Q81" s="175" t="str">
        <f t="shared" si="196"/>
        <v>outlier</v>
      </c>
      <c r="R81" s="175">
        <f t="shared" si="196"/>
        <v>0.66999999999999993</v>
      </c>
      <c r="S81" s="175" t="str">
        <f t="shared" si="196"/>
        <v>outlier</v>
      </c>
      <c r="T81" s="175">
        <f t="shared" si="196"/>
        <v>0.7</v>
      </c>
      <c r="U81" s="175" t="str">
        <f t="shared" si="196"/>
        <v>outlier</v>
      </c>
      <c r="V81" s="176"/>
      <c r="W81" s="177" t="str">
        <f t="shared" si="154"/>
        <v>outlier</v>
      </c>
      <c r="X81" s="177">
        <f t="shared" si="154"/>
        <v>0</v>
      </c>
      <c r="Y81" s="177" t="str">
        <f t="shared" si="154"/>
        <v>outlier</v>
      </c>
      <c r="Z81" s="177">
        <f t="shared" si="154"/>
        <v>0.70901598774272123</v>
      </c>
      <c r="AA81" s="177">
        <f t="shared" ref="AA81:AB81" si="209">IF( OR(AA44&gt;AA$36, AA44&lt;AA$37), "outlier", AA44 )</f>
        <v>41.531226101847025</v>
      </c>
      <c r="AB81" s="177" t="str">
        <f t="shared" si="209"/>
        <v>outlier</v>
      </c>
      <c r="AC81" s="173"/>
    </row>
    <row r="82" spans="1:29" x14ac:dyDescent="0.25">
      <c r="A82" s="169" t="s">
        <v>22</v>
      </c>
      <c r="B82" s="170">
        <f t="shared" si="146"/>
        <v>0.38500000000000001</v>
      </c>
      <c r="C82" s="171" t="str">
        <f t="shared" si="147"/>
        <v>outlier</v>
      </c>
      <c r="D82" s="172">
        <f t="shared" si="192"/>
        <v>0.6</v>
      </c>
      <c r="E82" s="172">
        <f t="shared" si="192"/>
        <v>3.0000000000000027E-2</v>
      </c>
      <c r="F82" s="172" t="str">
        <f t="shared" ref="F82" si="210">IF( OR(F45&gt;F$36, F45&lt;F$37), "outlier", F45 )</f>
        <v>outlier</v>
      </c>
      <c r="G82" s="170">
        <f t="shared" si="192"/>
        <v>8.199999999999999E-2</v>
      </c>
      <c r="H82" s="173"/>
      <c r="I82" s="174">
        <f t="shared" si="150"/>
        <v>4336.5284875229399</v>
      </c>
      <c r="J82" s="174" t="str">
        <f t="shared" si="150"/>
        <v>outlier</v>
      </c>
      <c r="K82" s="174" t="str">
        <f t="shared" si="150"/>
        <v>outlier</v>
      </c>
      <c r="L82" s="174" t="str">
        <f t="shared" ref="L82:N82" si="211">IF( OR(L45&gt;L$36, L45&lt;L$37), "outlier", L45 )</f>
        <v>outlier</v>
      </c>
      <c r="M82" s="174">
        <f t="shared" si="211"/>
        <v>0.19</v>
      </c>
      <c r="N82" s="174">
        <f t="shared" si="211"/>
        <v>0.25</v>
      </c>
      <c r="O82" s="174" t="str">
        <f t="shared" ref="O82" si="212">IF( OR(O45&gt;O$36, O45&lt;O$37), "outlier", O45 )</f>
        <v>outlier</v>
      </c>
      <c r="P82" s="173"/>
      <c r="Q82" s="175" t="str">
        <f t="shared" si="196"/>
        <v>outlier</v>
      </c>
      <c r="R82" s="175" t="str">
        <f t="shared" si="196"/>
        <v>outlier</v>
      </c>
      <c r="S82" s="175" t="str">
        <f t="shared" si="196"/>
        <v>outlier</v>
      </c>
      <c r="T82" s="175">
        <f t="shared" si="196"/>
        <v>0.63</v>
      </c>
      <c r="U82" s="175" t="str">
        <f t="shared" si="196"/>
        <v>outlier</v>
      </c>
      <c r="V82" s="176"/>
      <c r="W82" s="177">
        <f t="shared" si="154"/>
        <v>0.78</v>
      </c>
      <c r="X82" s="177" t="str">
        <f t="shared" si="154"/>
        <v>outlier</v>
      </c>
      <c r="Y82" s="177" t="str">
        <f t="shared" si="154"/>
        <v>outlier</v>
      </c>
      <c r="Z82" s="177" t="str">
        <f t="shared" si="154"/>
        <v>outlier</v>
      </c>
      <c r="AA82" s="177" t="str">
        <f t="shared" ref="AA82:AB82" si="213">IF( OR(AA45&gt;AA$36, AA45&lt;AA$37), "outlier", AA45 )</f>
        <v>outlier</v>
      </c>
      <c r="AB82" s="177" t="str">
        <f t="shared" si="213"/>
        <v>outlier</v>
      </c>
      <c r="AC82" s="173"/>
    </row>
    <row r="83" spans="1:29" x14ac:dyDescent="0.25">
      <c r="A83" s="169" t="s">
        <v>23</v>
      </c>
      <c r="B83" s="170" t="str">
        <f t="shared" si="146"/>
        <v>outlier</v>
      </c>
      <c r="C83" s="171" t="str">
        <f t="shared" si="147"/>
        <v>outlier</v>
      </c>
      <c r="D83" s="172">
        <f t="shared" si="192"/>
        <v>0.59</v>
      </c>
      <c r="E83" s="172">
        <f t="shared" si="192"/>
        <v>5.0000000000000044E-2</v>
      </c>
      <c r="F83" s="172" t="str">
        <f t="shared" ref="F83" si="214">IF( OR(F46&gt;F$36, F46&lt;F$37), "outlier", F46 )</f>
        <v>outlier</v>
      </c>
      <c r="G83" s="170" t="str">
        <f t="shared" si="192"/>
        <v>outlier</v>
      </c>
      <c r="H83" s="173"/>
      <c r="I83" s="174">
        <f t="shared" si="150"/>
        <v>1030.0717178893929</v>
      </c>
      <c r="J83" s="174" t="str">
        <f t="shared" si="150"/>
        <v>outlier</v>
      </c>
      <c r="K83" s="174">
        <f t="shared" si="150"/>
        <v>2.63E-2</v>
      </c>
      <c r="L83" s="174">
        <f t="shared" ref="L83:N83" si="215">IF( OR(L46&gt;L$36, L46&lt;L$37), "outlier", L46 )</f>
        <v>0.26</v>
      </c>
      <c r="M83" s="174" t="str">
        <f t="shared" si="215"/>
        <v>outlier</v>
      </c>
      <c r="N83" s="174">
        <f t="shared" si="215"/>
        <v>0.23</v>
      </c>
      <c r="O83" s="174">
        <f t="shared" ref="O83" si="216">IF( OR(O46&gt;O$36, O46&lt;O$37), "outlier", O46 )</f>
        <v>6</v>
      </c>
      <c r="P83" s="173"/>
      <c r="Q83" s="175">
        <f t="shared" si="196"/>
        <v>4.07</v>
      </c>
      <c r="R83" s="175">
        <f t="shared" si="196"/>
        <v>0.55000000000000004</v>
      </c>
      <c r="S83" s="175">
        <f t="shared" si="196"/>
        <v>2.0099999999999996E-2</v>
      </c>
      <c r="T83" s="175" t="str">
        <f t="shared" si="196"/>
        <v>outlier</v>
      </c>
      <c r="U83" s="175">
        <f t="shared" si="196"/>
        <v>5</v>
      </c>
      <c r="V83" s="176"/>
      <c r="W83" s="177" t="str">
        <f t="shared" si="154"/>
        <v>outlier</v>
      </c>
      <c r="X83" s="177" t="str">
        <f t="shared" si="154"/>
        <v>outlier</v>
      </c>
      <c r="Y83" s="177" t="str">
        <f t="shared" si="154"/>
        <v>outlier</v>
      </c>
      <c r="Z83" s="177">
        <f t="shared" si="154"/>
        <v>0.63447026174436183</v>
      </c>
      <c r="AA83" s="177">
        <f t="shared" ref="AA83:AB83" si="217">IF( OR(AA46&gt;AA$36, AA46&lt;AA$37), "outlier", AA46 )</f>
        <v>53.894688260977809</v>
      </c>
      <c r="AB83" s="177">
        <f t="shared" si="217"/>
        <v>6</v>
      </c>
      <c r="AC83" s="173"/>
    </row>
    <row r="84" spans="1:29" x14ac:dyDescent="0.25">
      <c r="A84" s="169" t="s">
        <v>24</v>
      </c>
      <c r="B84" s="170" t="str">
        <f t="shared" si="146"/>
        <v>outlier</v>
      </c>
      <c r="C84" s="171">
        <f t="shared" si="147"/>
        <v>22.36</v>
      </c>
      <c r="D84" s="172" t="str">
        <f t="shared" si="192"/>
        <v>outlier</v>
      </c>
      <c r="E84" s="172" t="str">
        <f t="shared" si="192"/>
        <v>outlier</v>
      </c>
      <c r="F84" s="172" t="str">
        <f t="shared" ref="F84" si="218">IF( OR(F47&gt;F$36, F47&lt;F$37), "outlier", F47 )</f>
        <v>outlier</v>
      </c>
      <c r="G84" s="170">
        <f t="shared" si="192"/>
        <v>5.2999999999999999E-2</v>
      </c>
      <c r="H84" s="173"/>
      <c r="I84" s="174">
        <f t="shared" si="150"/>
        <v>3851.3391091921994</v>
      </c>
      <c r="J84" s="174" t="str">
        <f t="shared" si="150"/>
        <v>outlier</v>
      </c>
      <c r="K84" s="174">
        <f t="shared" si="150"/>
        <v>2.5600000000000001E-2</v>
      </c>
      <c r="L84" s="174">
        <f t="shared" ref="L84:N84" si="219">IF( OR(L47&gt;L$36, L47&lt;L$37), "outlier", L47 )</f>
        <v>0.33</v>
      </c>
      <c r="M84" s="174">
        <f t="shared" si="219"/>
        <v>0.25</v>
      </c>
      <c r="N84" s="174" t="str">
        <f t="shared" si="219"/>
        <v>outlier</v>
      </c>
      <c r="O84" s="174" t="str">
        <f t="shared" ref="O84" si="220">IF( OR(O47&gt;O$36, O47&lt;O$37), "outlier", O47 )</f>
        <v>outlier</v>
      </c>
      <c r="P84" s="173"/>
      <c r="Q84" s="175" t="str">
        <f t="shared" si="196"/>
        <v>outlier</v>
      </c>
      <c r="R84" s="175">
        <f t="shared" si="196"/>
        <v>0.57000000000000006</v>
      </c>
      <c r="S84" s="175">
        <f t="shared" si="196"/>
        <v>1.6500000000000001E-2</v>
      </c>
      <c r="T84" s="175">
        <f t="shared" si="196"/>
        <v>0.79</v>
      </c>
      <c r="U84" s="175" t="str">
        <f t="shared" si="196"/>
        <v>outlier</v>
      </c>
      <c r="V84" s="176"/>
      <c r="W84" s="177" t="str">
        <f t="shared" si="154"/>
        <v>outlier</v>
      </c>
      <c r="X84" s="177" t="str">
        <f t="shared" si="154"/>
        <v>outlier</v>
      </c>
      <c r="Y84" s="177" t="str">
        <f t="shared" si="154"/>
        <v>outlier</v>
      </c>
      <c r="Z84" s="177" t="str">
        <f t="shared" si="154"/>
        <v>outlier</v>
      </c>
      <c r="AA84" s="177" t="str">
        <f t="shared" ref="AA84:AB84" si="221">IF( OR(AA47&gt;AA$36, AA47&lt;AA$37), "outlier", AA47 )</f>
        <v>outlier</v>
      </c>
      <c r="AB84" s="177" t="str">
        <f t="shared" si="221"/>
        <v>outlier</v>
      </c>
      <c r="AC84" s="173"/>
    </row>
    <row r="85" spans="1:29" x14ac:dyDescent="0.25">
      <c r="A85" s="169" t="s">
        <v>25</v>
      </c>
      <c r="B85" s="170" t="str">
        <f t="shared" si="146"/>
        <v>outlier</v>
      </c>
      <c r="C85" s="171">
        <f t="shared" si="147"/>
        <v>32.65</v>
      </c>
      <c r="D85" s="172">
        <f t="shared" si="192"/>
        <v>0.43</v>
      </c>
      <c r="E85" s="172">
        <f t="shared" si="192"/>
        <v>0.33000000000000007</v>
      </c>
      <c r="F85" s="172" t="str">
        <f t="shared" ref="F85" si="222">IF( OR(F48&gt;F$36, F48&lt;F$37), "outlier", F48 )</f>
        <v>outlier</v>
      </c>
      <c r="G85" s="170" t="str">
        <f t="shared" si="192"/>
        <v>outlier</v>
      </c>
      <c r="H85" s="173"/>
      <c r="I85" s="174">
        <f t="shared" si="150"/>
        <v>3291.4308836304908</v>
      </c>
      <c r="J85" s="174">
        <f t="shared" si="150"/>
        <v>99.28939957117268</v>
      </c>
      <c r="K85" s="174" t="str">
        <f t="shared" si="150"/>
        <v>outlier</v>
      </c>
      <c r="L85" s="174">
        <f t="shared" ref="L85:N85" si="223">IF( OR(L48&gt;L$36, L48&lt;L$37), "outlier", L48 )</f>
        <v>0.35</v>
      </c>
      <c r="M85" s="174">
        <f t="shared" si="223"/>
        <v>0.25</v>
      </c>
      <c r="N85" s="174" t="str">
        <f t="shared" si="223"/>
        <v>outlier</v>
      </c>
      <c r="O85" s="174">
        <f t="shared" ref="O85" si="224">IF( OR(O48&gt;O$36, O48&lt;O$37), "outlier", O48 )</f>
        <v>5.5</v>
      </c>
      <c r="P85" s="173"/>
      <c r="Q85" s="175">
        <f t="shared" si="196"/>
        <v>9.58</v>
      </c>
      <c r="R85" s="175" t="str">
        <f t="shared" si="196"/>
        <v>outlier</v>
      </c>
      <c r="S85" s="175" t="str">
        <f t="shared" si="196"/>
        <v>outlier</v>
      </c>
      <c r="T85" s="175">
        <f t="shared" si="196"/>
        <v>0.74</v>
      </c>
      <c r="U85" s="175">
        <f t="shared" si="196"/>
        <v>4.75</v>
      </c>
      <c r="V85" s="176"/>
      <c r="W85" s="177">
        <f t="shared" si="154"/>
        <v>0.68</v>
      </c>
      <c r="X85" s="177">
        <f t="shared" si="154"/>
        <v>0</v>
      </c>
      <c r="Y85" s="177" t="str">
        <f t="shared" si="154"/>
        <v>outlier</v>
      </c>
      <c r="Z85" s="177">
        <f t="shared" si="154"/>
        <v>0.44873635841470422</v>
      </c>
      <c r="AA85" s="177">
        <f t="shared" ref="AA85:AB85" si="225">IF( OR(AA48&gt;AA$36, AA48&lt;AA$37), "outlier", AA48 )</f>
        <v>64.697385531690472</v>
      </c>
      <c r="AB85" s="177">
        <f t="shared" si="225"/>
        <v>5.25</v>
      </c>
      <c r="AC85" s="173"/>
    </row>
    <row r="86" spans="1:29" x14ac:dyDescent="0.25">
      <c r="A86" s="169" t="s">
        <v>26</v>
      </c>
      <c r="B86" s="170">
        <f t="shared" si="146"/>
        <v>0.48</v>
      </c>
      <c r="C86" s="171" t="str">
        <f t="shared" si="147"/>
        <v>outlier</v>
      </c>
      <c r="D86" s="172" t="str">
        <f t="shared" si="192"/>
        <v>outlier</v>
      </c>
      <c r="E86" s="172" t="str">
        <f t="shared" si="192"/>
        <v>outlier</v>
      </c>
      <c r="F86" s="172">
        <f t="shared" ref="F86" si="226">IF( OR(F49&gt;F$36, F49&lt;F$37), "outlier", F49 )</f>
        <v>0.51065414239234885</v>
      </c>
      <c r="G86" s="170" t="str">
        <f t="shared" si="192"/>
        <v>outlier</v>
      </c>
      <c r="H86" s="173"/>
      <c r="I86" s="174" t="str">
        <f t="shared" si="150"/>
        <v>outlier</v>
      </c>
      <c r="J86" s="174">
        <f t="shared" si="150"/>
        <v>99.628583190084726</v>
      </c>
      <c r="K86" s="174" t="str">
        <f t="shared" si="150"/>
        <v>outlier</v>
      </c>
      <c r="L86" s="174" t="str">
        <f t="shared" ref="L86:N86" si="227">IF( OR(L49&gt;L$36, L49&lt;L$37), "outlier", L49 )</f>
        <v>outlier</v>
      </c>
      <c r="M86" s="174" t="str">
        <f t="shared" si="227"/>
        <v>outlier</v>
      </c>
      <c r="N86" s="174">
        <f t="shared" si="227"/>
        <v>0.31</v>
      </c>
      <c r="O86" s="174" t="str">
        <f t="shared" ref="O86" si="228">IF( OR(O49&gt;O$36, O49&lt;O$37), "outlier", O49 )</f>
        <v>outlier</v>
      </c>
      <c r="P86" s="173"/>
      <c r="Q86" s="175" t="str">
        <f t="shared" si="196"/>
        <v>outlier</v>
      </c>
      <c r="R86" s="175" t="str">
        <f t="shared" si="196"/>
        <v>outlier</v>
      </c>
      <c r="S86" s="175" t="str">
        <f t="shared" si="196"/>
        <v>outlier</v>
      </c>
      <c r="T86" s="175">
        <f t="shared" si="196"/>
        <v>0.78</v>
      </c>
      <c r="U86" s="175" t="str">
        <f t="shared" si="196"/>
        <v>outlier</v>
      </c>
      <c r="V86" s="176"/>
      <c r="W86" s="177" t="str">
        <f t="shared" si="154"/>
        <v>outlier</v>
      </c>
      <c r="X86" s="177" t="str">
        <f t="shared" si="154"/>
        <v>outlier</v>
      </c>
      <c r="Y86" s="177">
        <f t="shared" si="154"/>
        <v>1.9357101773422654</v>
      </c>
      <c r="Z86" s="177">
        <f t="shared" si="154"/>
        <v>0.45751514375125818</v>
      </c>
      <c r="AA86" s="177">
        <f t="shared" ref="AA86:AB86" si="229">IF( OR(AA49&gt;AA$36, AA49&lt;AA$37), "outlier", AA49 )</f>
        <v>67.82244533862962</v>
      </c>
      <c r="AB86" s="177" t="str">
        <f t="shared" si="229"/>
        <v>outlier</v>
      </c>
      <c r="AC86" s="173"/>
    </row>
    <row r="87" spans="1:29" x14ac:dyDescent="0.25">
      <c r="A87" s="169" t="s">
        <v>27</v>
      </c>
      <c r="B87" s="170">
        <f t="shared" si="146"/>
        <v>0.41399999999999998</v>
      </c>
      <c r="C87" s="171" t="str">
        <f t="shared" si="147"/>
        <v>outlier</v>
      </c>
      <c r="D87" s="172" t="str">
        <f t="shared" si="192"/>
        <v>outlier</v>
      </c>
      <c r="E87" s="172" t="str">
        <f t="shared" si="192"/>
        <v>outlier</v>
      </c>
      <c r="F87" s="172">
        <f t="shared" ref="F87" si="230">IF( OR(F50&gt;F$36, F50&lt;F$37), "outlier", F50 )</f>
        <v>0.40950070484870338</v>
      </c>
      <c r="G87" s="170" t="str">
        <f t="shared" si="192"/>
        <v>outlier</v>
      </c>
      <c r="H87" s="173"/>
      <c r="I87" s="174" t="str">
        <f t="shared" si="150"/>
        <v>outlier</v>
      </c>
      <c r="J87" s="174">
        <f t="shared" si="150"/>
        <v>98.561751587378851</v>
      </c>
      <c r="K87" s="174">
        <f t="shared" si="150"/>
        <v>1.6299999999999999E-2</v>
      </c>
      <c r="L87" s="174">
        <f t="shared" ref="L87:N87" si="231">IF( OR(L50&gt;L$36, L50&lt;L$37), "outlier", L50 )</f>
        <v>0.25</v>
      </c>
      <c r="M87" s="174">
        <f t="shared" si="231"/>
        <v>0.14000000000000001</v>
      </c>
      <c r="N87" s="174">
        <f t="shared" si="231"/>
        <v>0.3</v>
      </c>
      <c r="O87" s="174" t="str">
        <f t="shared" ref="O87" si="232">IF( OR(O50&gt;O$36, O50&lt;O$37), "outlier", O50 )</f>
        <v>outlier</v>
      </c>
      <c r="P87" s="173"/>
      <c r="Q87" s="175" t="str">
        <f t="shared" si="196"/>
        <v>outlier</v>
      </c>
      <c r="R87" s="175">
        <f t="shared" si="196"/>
        <v>0.62</v>
      </c>
      <c r="S87" s="175">
        <f t="shared" si="196"/>
        <v>1.6500000000000001E-2</v>
      </c>
      <c r="T87" s="175">
        <f t="shared" si="196"/>
        <v>0.73</v>
      </c>
      <c r="U87" s="175" t="str">
        <f t="shared" si="196"/>
        <v>outlier</v>
      </c>
      <c r="V87" s="176"/>
      <c r="W87" s="177">
        <f t="shared" si="154"/>
        <v>0.74</v>
      </c>
      <c r="X87" s="177">
        <f t="shared" si="154"/>
        <v>0</v>
      </c>
      <c r="Y87" s="177" t="str">
        <f t="shared" si="154"/>
        <v>outlier</v>
      </c>
      <c r="Z87" s="177">
        <f t="shared" si="154"/>
        <v>0.59746864484551843</v>
      </c>
      <c r="AA87" s="177">
        <f t="shared" ref="AA87:AB87" si="233">IF( OR(AA50&gt;AA$36, AA50&lt;AA$37), "outlier", AA50 )</f>
        <v>58.765119814361732</v>
      </c>
      <c r="AB87" s="177" t="str">
        <f t="shared" si="233"/>
        <v>outlier</v>
      </c>
      <c r="AC87" s="173"/>
    </row>
    <row r="88" spans="1:29" x14ac:dyDescent="0.25">
      <c r="A88" s="169" t="s">
        <v>28</v>
      </c>
      <c r="B88" s="170" t="str">
        <f t="shared" si="146"/>
        <v>outlier</v>
      </c>
      <c r="C88" s="171">
        <f t="shared" si="147"/>
        <v>31.48</v>
      </c>
      <c r="D88" s="172">
        <f t="shared" ref="D88:G95" si="234">IF( OR(D51&gt;D$36, D51&lt;D$37), "outlier", D51 )</f>
        <v>0.2</v>
      </c>
      <c r="E88" s="172">
        <f t="shared" si="234"/>
        <v>0.56999999999999995</v>
      </c>
      <c r="F88" s="172">
        <f t="shared" ref="F88" si="235">IF( OR(F51&gt;F$36, F51&lt;F$37), "outlier", F51 )</f>
        <v>0.5325642807505212</v>
      </c>
      <c r="G88" s="170">
        <f t="shared" si="234"/>
        <v>6.4000000000000001E-2</v>
      </c>
      <c r="H88" s="173"/>
      <c r="I88" s="174">
        <f t="shared" si="150"/>
        <v>931.85857000320595</v>
      </c>
      <c r="J88" s="174" t="str">
        <f t="shared" si="150"/>
        <v>outlier</v>
      </c>
      <c r="K88" s="174">
        <f t="shared" si="150"/>
        <v>2.2400000000000003E-2</v>
      </c>
      <c r="L88" s="174" t="str">
        <f t="shared" ref="L88:N88" si="236">IF( OR(L51&gt;L$36, L51&lt;L$37), "outlier", L51 )</f>
        <v>outlier</v>
      </c>
      <c r="M88" s="174">
        <f t="shared" si="236"/>
        <v>0.19</v>
      </c>
      <c r="N88" s="174">
        <f t="shared" si="236"/>
        <v>0.23</v>
      </c>
      <c r="O88" s="174">
        <f t="shared" ref="O88" si="237">IF( OR(O51&gt;O$36, O51&lt;O$37), "outlier", O51 )</f>
        <v>6</v>
      </c>
      <c r="P88" s="173"/>
      <c r="Q88" s="175" t="str">
        <f t="shared" ref="Q88:U95" si="238">IF( OR(Q51&gt;Q$36, Q51&lt;Q$37), "outlier", Q51 )</f>
        <v>outlier</v>
      </c>
      <c r="R88" s="175" t="str">
        <f t="shared" si="238"/>
        <v>outlier</v>
      </c>
      <c r="S88" s="175">
        <f t="shared" si="238"/>
        <v>1.9199999999999998E-2</v>
      </c>
      <c r="T88" s="175" t="str">
        <f t="shared" si="238"/>
        <v>outlier</v>
      </c>
      <c r="U88" s="175">
        <f t="shared" si="238"/>
        <v>6</v>
      </c>
      <c r="V88" s="176"/>
      <c r="W88" s="177">
        <f t="shared" si="154"/>
        <v>0.75</v>
      </c>
      <c r="X88" s="177">
        <f t="shared" si="154"/>
        <v>0</v>
      </c>
      <c r="Y88" s="177" t="str">
        <f t="shared" si="154"/>
        <v>outlier</v>
      </c>
      <c r="Z88" s="177" t="str">
        <f t="shared" si="154"/>
        <v>outlier</v>
      </c>
      <c r="AA88" s="177">
        <f t="shared" ref="AA88:AB88" si="239">IF( OR(AA51&gt;AA$36, AA51&lt;AA$37), "outlier", AA51 )</f>
        <v>35.65602904627989</v>
      </c>
      <c r="AB88" s="177">
        <f t="shared" si="239"/>
        <v>5</v>
      </c>
      <c r="AC88" s="173"/>
    </row>
    <row r="89" spans="1:29" x14ac:dyDescent="0.25">
      <c r="A89" s="169" t="s">
        <v>29</v>
      </c>
      <c r="B89" s="170" t="str">
        <f t="shared" si="146"/>
        <v>outlier</v>
      </c>
      <c r="C89" s="171" t="str">
        <f t="shared" si="147"/>
        <v>outlier</v>
      </c>
      <c r="D89" s="172" t="str">
        <f t="shared" si="234"/>
        <v>outlier</v>
      </c>
      <c r="E89" s="172">
        <f t="shared" si="234"/>
        <v>9.000000000000008E-2</v>
      </c>
      <c r="F89" s="172">
        <f t="shared" ref="F89" si="240">IF( OR(F52&gt;F$36, F52&lt;F$37), "outlier", F52 )</f>
        <v>1.4039992921606796</v>
      </c>
      <c r="G89" s="170" t="str">
        <f t="shared" si="234"/>
        <v>outlier</v>
      </c>
      <c r="H89" s="173"/>
      <c r="I89" s="174" t="str">
        <f t="shared" si="150"/>
        <v>outlier</v>
      </c>
      <c r="J89" s="174">
        <f t="shared" si="150"/>
        <v>48.051041438718897</v>
      </c>
      <c r="K89" s="174" t="str">
        <f t="shared" si="150"/>
        <v>outlier</v>
      </c>
      <c r="L89" s="174">
        <f t="shared" ref="L89:N89" si="241">IF( OR(L52&gt;L$36, L52&lt;L$37), "outlier", L52 )</f>
        <v>0.33</v>
      </c>
      <c r="M89" s="174">
        <f t="shared" si="241"/>
        <v>0.25</v>
      </c>
      <c r="N89" s="174">
        <f t="shared" si="241"/>
        <v>0.25</v>
      </c>
      <c r="O89" s="174" t="str">
        <f t="shared" ref="O89" si="242">IF( OR(O52&gt;O$36, O52&lt;O$37), "outlier", O52 )</f>
        <v>outlier</v>
      </c>
      <c r="P89" s="173"/>
      <c r="Q89" s="175">
        <f t="shared" si="238"/>
        <v>9.7200000000000006</v>
      </c>
      <c r="R89" s="175">
        <f t="shared" si="238"/>
        <v>0.59000000000000008</v>
      </c>
      <c r="S89" s="175" t="str">
        <f t="shared" si="238"/>
        <v>outlier</v>
      </c>
      <c r="T89" s="175" t="str">
        <f t="shared" si="238"/>
        <v>outlier</v>
      </c>
      <c r="U89" s="175" t="str">
        <f t="shared" si="238"/>
        <v>outlier</v>
      </c>
      <c r="V89" s="176"/>
      <c r="W89" s="177">
        <f t="shared" si="154"/>
        <v>0.71</v>
      </c>
      <c r="X89" s="177">
        <f t="shared" si="154"/>
        <v>0</v>
      </c>
      <c r="Y89" s="177" t="str">
        <f t="shared" si="154"/>
        <v>outlier</v>
      </c>
      <c r="Z89" s="177" t="str">
        <f t="shared" si="154"/>
        <v>outlier</v>
      </c>
      <c r="AA89" s="177">
        <f t="shared" ref="AA89:AB89" si="243">IF( OR(AA52&gt;AA$36, AA52&lt;AA$37), "outlier", AA52 )</f>
        <v>65.316134250033485</v>
      </c>
      <c r="AB89" s="177" t="str">
        <f t="shared" si="243"/>
        <v>outlier</v>
      </c>
      <c r="AC89" s="173"/>
    </row>
    <row r="90" spans="1:29" x14ac:dyDescent="0.25">
      <c r="A90" s="169" t="s">
        <v>30</v>
      </c>
      <c r="B90" s="170">
        <f t="shared" si="146"/>
        <v>0.42399999999999999</v>
      </c>
      <c r="C90" s="171" t="str">
        <f t="shared" si="147"/>
        <v>outlier</v>
      </c>
      <c r="D90" s="172">
        <f t="shared" si="234"/>
        <v>0.33</v>
      </c>
      <c r="E90" s="172">
        <f t="shared" si="234"/>
        <v>0.36</v>
      </c>
      <c r="F90" s="172">
        <f t="shared" ref="F90" si="244">IF( OR(F53&gt;F$36, F53&lt;F$37), "outlier", F53 )</f>
        <v>0.4846094050408451</v>
      </c>
      <c r="G90" s="170" t="str">
        <f t="shared" si="234"/>
        <v>outlier</v>
      </c>
      <c r="H90" s="173"/>
      <c r="I90" s="174" t="str">
        <f t="shared" si="150"/>
        <v>outlier</v>
      </c>
      <c r="J90" s="174">
        <f t="shared" si="150"/>
        <v>103.771746164794</v>
      </c>
      <c r="K90" s="174">
        <f t="shared" si="150"/>
        <v>2.1099999999999997E-2</v>
      </c>
      <c r="L90" s="174" t="str">
        <f t="shared" ref="L90:N90" si="245">IF( OR(L53&gt;L$36, L53&lt;L$37), "outlier", L53 )</f>
        <v>outlier</v>
      </c>
      <c r="M90" s="174">
        <f t="shared" si="245"/>
        <v>0.14000000000000001</v>
      </c>
      <c r="N90" s="174" t="str">
        <f t="shared" si="245"/>
        <v>outlier</v>
      </c>
      <c r="O90" s="174" t="str">
        <f t="shared" ref="O90" si="246">IF( OR(O53&gt;O$36, O53&lt;O$37), "outlier", O53 )</f>
        <v>outlier</v>
      </c>
      <c r="P90" s="173"/>
      <c r="Q90" s="175">
        <f t="shared" si="238"/>
        <v>4.9400000000000004</v>
      </c>
      <c r="R90" s="175" t="str">
        <f t="shared" si="238"/>
        <v>outlier</v>
      </c>
      <c r="S90" s="175" t="str">
        <f t="shared" si="238"/>
        <v>outlier</v>
      </c>
      <c r="T90" s="175">
        <f t="shared" si="238"/>
        <v>0.67</v>
      </c>
      <c r="U90" s="175" t="str">
        <f t="shared" si="238"/>
        <v>outlier</v>
      </c>
      <c r="V90" s="176"/>
      <c r="W90" s="177" t="str">
        <f t="shared" si="154"/>
        <v>outlier</v>
      </c>
      <c r="X90" s="177">
        <f t="shared" si="154"/>
        <v>0</v>
      </c>
      <c r="Y90" s="177">
        <f t="shared" si="154"/>
        <v>2.230051851678954</v>
      </c>
      <c r="Z90" s="177">
        <f t="shared" si="154"/>
        <v>0.49777990163869146</v>
      </c>
      <c r="AA90" s="177">
        <f t="shared" ref="AA90:AB90" si="247">IF( OR(AA53&gt;AA$36, AA53&lt;AA$37), "outlier", AA53 )</f>
        <v>56.676354837855492</v>
      </c>
      <c r="AB90" s="177" t="str">
        <f t="shared" si="247"/>
        <v>outlier</v>
      </c>
      <c r="AC90" s="173"/>
    </row>
    <row r="91" spans="1:29" x14ac:dyDescent="0.25">
      <c r="A91" s="169" t="s">
        <v>66</v>
      </c>
      <c r="B91" s="170">
        <f t="shared" si="146"/>
        <v>0.36599999999999999</v>
      </c>
      <c r="C91" s="171" t="str">
        <f t="shared" si="147"/>
        <v>outlier</v>
      </c>
      <c r="D91" s="172" t="str">
        <f t="shared" si="234"/>
        <v>outlier</v>
      </c>
      <c r="E91" s="172" t="str">
        <f t="shared" si="234"/>
        <v>outlier</v>
      </c>
      <c r="F91" s="172" t="str">
        <f t="shared" ref="F91" si="248">IF( OR(F54&gt;F$36, F54&lt;F$37), "outlier", F54 )</f>
        <v>outlier</v>
      </c>
      <c r="G91" s="170" t="str">
        <f t="shared" si="234"/>
        <v>outlier</v>
      </c>
      <c r="H91" s="173"/>
      <c r="I91" s="174" t="str">
        <f t="shared" si="150"/>
        <v>outlier</v>
      </c>
      <c r="J91" s="174" t="str">
        <f t="shared" si="150"/>
        <v>outlier</v>
      </c>
      <c r="K91" s="174" t="str">
        <f t="shared" si="150"/>
        <v>outlier</v>
      </c>
      <c r="L91" s="174">
        <f t="shared" ref="L91:N91" si="249">IF( OR(L54&gt;L$36, L54&lt;L$37), "outlier", L54 )</f>
        <v>0.31</v>
      </c>
      <c r="M91" s="174">
        <f t="shared" si="249"/>
        <v>0.23</v>
      </c>
      <c r="N91" s="174" t="str">
        <f t="shared" si="249"/>
        <v>outlier</v>
      </c>
      <c r="O91" s="174" t="str">
        <f t="shared" ref="O91" si="250">IF( OR(O54&gt;O$36, O54&lt;O$37), "outlier", O54 )</f>
        <v>outlier</v>
      </c>
      <c r="P91" s="173"/>
      <c r="Q91" s="175">
        <f t="shared" si="238"/>
        <v>7.82</v>
      </c>
      <c r="R91" s="175" t="str">
        <f t="shared" si="238"/>
        <v>outlier</v>
      </c>
      <c r="S91" s="175" t="str">
        <f t="shared" si="238"/>
        <v>outlier</v>
      </c>
      <c r="T91" s="175" t="str">
        <f t="shared" si="238"/>
        <v>outlier</v>
      </c>
      <c r="U91" s="175">
        <f t="shared" si="238"/>
        <v>5</v>
      </c>
      <c r="V91" s="176"/>
      <c r="W91" s="177">
        <f t="shared" si="154"/>
        <v>0.77</v>
      </c>
      <c r="X91" s="177">
        <f t="shared" si="154"/>
        <v>0</v>
      </c>
      <c r="Y91" s="177">
        <f t="shared" si="154"/>
        <v>2.5743365419863995</v>
      </c>
      <c r="Z91" s="177">
        <f t="shared" si="154"/>
        <v>0.69625664576968382</v>
      </c>
      <c r="AA91" s="177" t="str">
        <f t="shared" ref="AA91:AB91" si="251">IF( OR(AA54&gt;AA$36, AA54&lt;AA$37), "outlier", AA54 )</f>
        <v>outlier</v>
      </c>
      <c r="AB91" s="177" t="str">
        <f t="shared" si="251"/>
        <v>outlier</v>
      </c>
      <c r="AC91" s="173"/>
    </row>
    <row r="92" spans="1:29" x14ac:dyDescent="0.25">
      <c r="A92" s="169" t="s">
        <v>32</v>
      </c>
      <c r="B92" s="170" t="str">
        <f t="shared" si="146"/>
        <v>outlier</v>
      </c>
      <c r="C92" s="171">
        <f t="shared" si="147"/>
        <v>22.88</v>
      </c>
      <c r="D92" s="172">
        <f t="shared" si="234"/>
        <v>0.3</v>
      </c>
      <c r="E92" s="172">
        <f t="shared" si="234"/>
        <v>0.4</v>
      </c>
      <c r="F92" s="172">
        <f t="shared" ref="F92" si="252">IF( OR(F55&gt;F$36, F55&lt;F$37), "outlier", F55 )</f>
        <v>1.3725648964039057</v>
      </c>
      <c r="G92" s="170">
        <f t="shared" si="234"/>
        <v>4.4999999999999998E-2</v>
      </c>
      <c r="H92" s="173"/>
      <c r="I92" s="174" t="str">
        <f t="shared" si="150"/>
        <v>outlier</v>
      </c>
      <c r="J92" s="174">
        <f t="shared" si="150"/>
        <v>49.85145327592992</v>
      </c>
      <c r="K92" s="174">
        <f t="shared" si="150"/>
        <v>2.1400000000000002E-2</v>
      </c>
      <c r="L92" s="174">
        <f t="shared" ref="L92:N92" si="253">IF( OR(L55&gt;L$36, L55&lt;L$37), "outlier", L55 )</f>
        <v>0.33</v>
      </c>
      <c r="M92" s="174" t="str">
        <f t="shared" si="253"/>
        <v>outlier</v>
      </c>
      <c r="N92" s="174" t="str">
        <f t="shared" si="253"/>
        <v>outlier</v>
      </c>
      <c r="O92" s="174">
        <f t="shared" ref="O92" si="254">IF( OR(O55&gt;O$36, O55&lt;O$37), "outlier", O55 )</f>
        <v>6</v>
      </c>
      <c r="P92" s="173"/>
      <c r="Q92" s="175">
        <f t="shared" si="238"/>
        <v>4.95</v>
      </c>
      <c r="R92" s="175">
        <f t="shared" si="238"/>
        <v>0.54</v>
      </c>
      <c r="S92" s="175" t="str">
        <f t="shared" si="238"/>
        <v>outlier</v>
      </c>
      <c r="T92" s="175" t="str">
        <f t="shared" si="238"/>
        <v>outlier</v>
      </c>
      <c r="U92" s="175">
        <f t="shared" si="238"/>
        <v>5</v>
      </c>
      <c r="V92" s="176"/>
      <c r="W92" s="177">
        <f t="shared" si="154"/>
        <v>0.74</v>
      </c>
      <c r="X92" s="177" t="str">
        <f t="shared" si="154"/>
        <v>outlier</v>
      </c>
      <c r="Y92" s="177" t="str">
        <f t="shared" si="154"/>
        <v>outlier</v>
      </c>
      <c r="Z92" s="177" t="str">
        <f t="shared" si="154"/>
        <v>outlier</v>
      </c>
      <c r="AA92" s="177">
        <f t="shared" ref="AA92:AB92" si="255">IF( OR(AA55&gt;AA$36, AA55&lt;AA$37), "outlier", AA55 )</f>
        <v>39.951873901986389</v>
      </c>
      <c r="AB92" s="177" t="str">
        <f t="shared" si="255"/>
        <v>outlier</v>
      </c>
      <c r="AC92" s="173"/>
    </row>
    <row r="93" spans="1:29" x14ac:dyDescent="0.25">
      <c r="A93" s="169" t="s">
        <v>33</v>
      </c>
      <c r="B93" s="170">
        <f t="shared" si="146"/>
        <v>0.33399999999999996</v>
      </c>
      <c r="C93" s="171" t="str">
        <f t="shared" si="147"/>
        <v>outlier</v>
      </c>
      <c r="D93" s="172" t="str">
        <f t="shared" si="234"/>
        <v>outlier</v>
      </c>
      <c r="E93" s="172" t="str">
        <f t="shared" si="234"/>
        <v>outlier</v>
      </c>
      <c r="F93" s="172">
        <f t="shared" ref="F93" si="256">IF( OR(F56&gt;F$36, F56&lt;F$37), "outlier", F56 )</f>
        <v>1.2320942883046238</v>
      </c>
      <c r="G93" s="170">
        <f t="shared" si="234"/>
        <v>6.5000000000000002E-2</v>
      </c>
      <c r="H93" s="173"/>
      <c r="I93" s="174">
        <f t="shared" si="150"/>
        <v>6707.6279144643295</v>
      </c>
      <c r="J93" s="174" t="str">
        <f t="shared" si="150"/>
        <v>outlier</v>
      </c>
      <c r="K93" s="174" t="str">
        <f t="shared" si="150"/>
        <v>outlier</v>
      </c>
      <c r="L93" s="174">
        <f t="shared" ref="L93:N93" si="257">IF( OR(L56&gt;L$36, L56&lt;L$37), "outlier", L56 )</f>
        <v>0.28999999999999998</v>
      </c>
      <c r="M93" s="174" t="str">
        <f t="shared" si="257"/>
        <v>outlier</v>
      </c>
      <c r="N93" s="174" t="str">
        <f t="shared" si="257"/>
        <v>outlier</v>
      </c>
      <c r="O93" s="174" t="str">
        <f t="shared" ref="O93" si="258">IF( OR(O56&gt;O$36, O56&lt;O$37), "outlier", O56 )</f>
        <v>outlier</v>
      </c>
      <c r="P93" s="173"/>
      <c r="Q93" s="175" t="str">
        <f t="shared" si="238"/>
        <v>outlier</v>
      </c>
      <c r="R93" s="175" t="str">
        <f t="shared" si="238"/>
        <v>outlier</v>
      </c>
      <c r="S93" s="175" t="str">
        <f t="shared" si="238"/>
        <v>outlier</v>
      </c>
      <c r="T93" s="175" t="str">
        <f t="shared" si="238"/>
        <v>outlier</v>
      </c>
      <c r="U93" s="175" t="str">
        <f t="shared" si="238"/>
        <v>outlier</v>
      </c>
      <c r="V93" s="176"/>
      <c r="W93" s="177">
        <f t="shared" si="154"/>
        <v>0.67</v>
      </c>
      <c r="X93" s="177">
        <f t="shared" si="154"/>
        <v>0</v>
      </c>
      <c r="Y93" s="177" t="str">
        <f t="shared" si="154"/>
        <v>outlier</v>
      </c>
      <c r="Z93" s="177" t="str">
        <f t="shared" si="154"/>
        <v>outlier</v>
      </c>
      <c r="AA93" s="177" t="str">
        <f t="shared" ref="AA93:AB93" si="259">IF( OR(AA56&gt;AA$36, AA56&lt;AA$37), "outlier", AA56 )</f>
        <v>outlier</v>
      </c>
      <c r="AB93" s="177" t="str">
        <f t="shared" si="259"/>
        <v>outlier</v>
      </c>
      <c r="AC93" s="173"/>
    </row>
    <row r="94" spans="1:29" x14ac:dyDescent="0.25">
      <c r="A94" s="169" t="s">
        <v>34</v>
      </c>
      <c r="B94" s="170" t="str">
        <f t="shared" si="146"/>
        <v>outlier</v>
      </c>
      <c r="C94" s="171">
        <f t="shared" si="147"/>
        <v>31.94</v>
      </c>
      <c r="D94" s="172" t="str">
        <f t="shared" si="234"/>
        <v>outlier</v>
      </c>
      <c r="E94" s="172" t="str">
        <f t="shared" si="234"/>
        <v>outlier</v>
      </c>
      <c r="F94" s="172" t="str">
        <f t="shared" ref="F94" si="260">IF( OR(F57&gt;F$36, F57&lt;F$37), "outlier", F57 )</f>
        <v>outlier</v>
      </c>
      <c r="G94" s="170">
        <f t="shared" si="234"/>
        <v>5.2000000000000005E-2</v>
      </c>
      <c r="H94" s="173"/>
      <c r="I94" s="174">
        <f t="shared" si="150"/>
        <v>2414.5350737928929</v>
      </c>
      <c r="J94" s="174">
        <f t="shared" si="150"/>
        <v>74.786484586505523</v>
      </c>
      <c r="K94" s="174">
        <f t="shared" si="150"/>
        <v>1.6299999999999999E-2</v>
      </c>
      <c r="L94" s="174" t="str">
        <f t="shared" ref="L94:N94" si="261">IF( OR(L57&gt;L$36, L57&lt;L$37), "outlier", L57 )</f>
        <v>outlier</v>
      </c>
      <c r="M94" s="174" t="str">
        <f t="shared" si="261"/>
        <v>outlier</v>
      </c>
      <c r="N94" s="174" t="str">
        <f t="shared" si="261"/>
        <v>outlier</v>
      </c>
      <c r="O94" s="174" t="str">
        <f t="shared" ref="O94" si="262">IF( OR(O57&gt;O$36, O57&lt;O$37), "outlier", O57 )</f>
        <v>outlier</v>
      </c>
      <c r="P94" s="173"/>
      <c r="Q94" s="175">
        <f t="shared" si="238"/>
        <v>6.98</v>
      </c>
      <c r="R94" s="175">
        <f t="shared" si="238"/>
        <v>0.53</v>
      </c>
      <c r="S94" s="175" t="str">
        <f t="shared" si="238"/>
        <v>outlier</v>
      </c>
      <c r="T94" s="175" t="str">
        <f t="shared" si="238"/>
        <v>outlier</v>
      </c>
      <c r="U94" s="175" t="str">
        <f t="shared" si="238"/>
        <v>outlier</v>
      </c>
      <c r="V94" s="176"/>
      <c r="W94" s="177" t="str">
        <f t="shared" si="154"/>
        <v>outlier</v>
      </c>
      <c r="X94" s="177">
        <f t="shared" si="154"/>
        <v>0</v>
      </c>
      <c r="Y94" s="177">
        <f t="shared" si="154"/>
        <v>2.1367567024715863</v>
      </c>
      <c r="Z94" s="177">
        <f t="shared" si="154"/>
        <v>0.58080036613655084</v>
      </c>
      <c r="AA94" s="177" t="str">
        <f t="shared" ref="AA94:AB94" si="263">IF( OR(AA57&gt;AA$36, AA57&lt;AA$37), "outlier", AA57 )</f>
        <v>outlier</v>
      </c>
      <c r="AB94" s="177" t="str">
        <f t="shared" si="263"/>
        <v>outlier</v>
      </c>
      <c r="AC94" s="173"/>
    </row>
    <row r="95" spans="1:29" x14ac:dyDescent="0.25">
      <c r="A95" s="169" t="s">
        <v>35</v>
      </c>
      <c r="B95" s="170" t="str">
        <f t="shared" si="146"/>
        <v>outlier</v>
      </c>
      <c r="C95" s="171">
        <f t="shared" si="147"/>
        <v>29.54</v>
      </c>
      <c r="D95" s="172" t="str">
        <f t="shared" si="234"/>
        <v>outlier</v>
      </c>
      <c r="E95" s="172" t="str">
        <f t="shared" si="234"/>
        <v>outlier</v>
      </c>
      <c r="F95" s="172" t="str">
        <f t="shared" ref="F95" si="264">IF( OR(F58&gt;F$36, F58&lt;F$37), "outlier", F58 )</f>
        <v>outlier</v>
      </c>
      <c r="G95" s="170" t="str">
        <f t="shared" si="234"/>
        <v>outlier</v>
      </c>
      <c r="H95" s="173"/>
      <c r="I95" s="174">
        <f t="shared" si="150"/>
        <v>2427.895706197593</v>
      </c>
      <c r="J95" s="174" t="str">
        <f t="shared" si="150"/>
        <v>outlier</v>
      </c>
      <c r="K95" s="174" t="str">
        <f t="shared" si="150"/>
        <v>outlier</v>
      </c>
      <c r="L95" s="174">
        <f t="shared" ref="L95:N95" si="265">IF( OR(L58&gt;L$36, L58&lt;L$37), "outlier", L58 )</f>
        <v>0.35</v>
      </c>
      <c r="M95" s="174">
        <f t="shared" si="265"/>
        <v>0.26</v>
      </c>
      <c r="N95" s="174">
        <f t="shared" si="265"/>
        <v>0.28999999999999998</v>
      </c>
      <c r="O95" s="174">
        <f t="shared" ref="O95" si="266">IF( OR(O58&gt;O$36, O58&lt;O$37), "outlier", O58 )</f>
        <v>6</v>
      </c>
      <c r="P95" s="173"/>
      <c r="Q95" s="175" t="str">
        <f t="shared" si="238"/>
        <v>outlier</v>
      </c>
      <c r="R95" s="175">
        <f t="shared" si="238"/>
        <v>0.59000000000000008</v>
      </c>
      <c r="S95" s="175" t="str">
        <f t="shared" si="238"/>
        <v>outlier</v>
      </c>
      <c r="T95" s="175">
        <f t="shared" si="238"/>
        <v>0.73</v>
      </c>
      <c r="U95" s="175">
        <f t="shared" si="238"/>
        <v>5</v>
      </c>
      <c r="V95" s="176"/>
      <c r="W95" s="177">
        <f t="shared" si="154"/>
        <v>0.78</v>
      </c>
      <c r="X95" s="177" t="str">
        <f t="shared" si="154"/>
        <v>outlier</v>
      </c>
      <c r="Y95" s="177">
        <f t="shared" si="154"/>
        <v>2.0430444958746845</v>
      </c>
      <c r="Z95" s="177" t="str">
        <f t="shared" si="154"/>
        <v>outlier</v>
      </c>
      <c r="AA95" s="177" t="str">
        <f t="shared" ref="AA95:AB95" si="267">IF( OR(AA58&gt;AA$36, AA58&lt;AA$37), "outlier", AA58 )</f>
        <v>outlier</v>
      </c>
      <c r="AB95" s="177">
        <f t="shared" si="267"/>
        <v>6</v>
      </c>
      <c r="AC95" s="173"/>
    </row>
    <row r="96" spans="1:29" s="168" customFormat="1" x14ac:dyDescent="0.25">
      <c r="B96" s="178">
        <f t="shared" ref="B96:G96" si="268">(B36+B37)/2</f>
        <v>0.41149999999999998</v>
      </c>
      <c r="C96" s="178">
        <f t="shared" si="268"/>
        <v>28.618749999999999</v>
      </c>
      <c r="D96" s="179">
        <f t="shared" si="268"/>
        <v>0.38875000000000004</v>
      </c>
      <c r="E96" s="179">
        <f t="shared" si="268"/>
        <v>0.30000000000000004</v>
      </c>
      <c r="F96" s="179">
        <f t="shared" si="268"/>
        <v>0.91192510035790242</v>
      </c>
      <c r="G96" s="178">
        <f t="shared" si="268"/>
        <v>7.5874999999999998E-2</v>
      </c>
      <c r="H96" s="178"/>
      <c r="I96" s="178">
        <f>(I36+I37)/2</f>
        <v>3764.42102965088</v>
      </c>
      <c r="J96" s="178">
        <f>(J36+J37)/2</f>
        <v>84.114334319700788</v>
      </c>
      <c r="K96" s="178">
        <f>(K36+K37)/2</f>
        <v>2.12E-2</v>
      </c>
      <c r="L96" s="178">
        <f t="shared" ref="L96:N96" si="269">(L36+L37)/2</f>
        <v>0.3</v>
      </c>
      <c r="M96" s="178">
        <f t="shared" si="269"/>
        <v>0.20125000000000001</v>
      </c>
      <c r="N96" s="178">
        <f t="shared" si="269"/>
        <v>0.27124999999999999</v>
      </c>
      <c r="O96" s="178">
        <f>(O36+O37)/2</f>
        <v>5.1875</v>
      </c>
      <c r="P96" s="178"/>
      <c r="Q96" s="178">
        <f>(Q36+Q37)/2</f>
        <v>8.1587500000000013</v>
      </c>
      <c r="R96" s="178">
        <f>(R36+R37)/2</f>
        <v>0.61124999999999996</v>
      </c>
      <c r="S96" s="178">
        <f>(S36+S37)/2</f>
        <v>1.7925E-2</v>
      </c>
      <c r="T96" s="178">
        <f>(T36+T37)/2</f>
        <v>0.72249999999999992</v>
      </c>
      <c r="U96" s="178">
        <f>(U36+U37)/2</f>
        <v>4.875</v>
      </c>
      <c r="V96" s="165"/>
      <c r="W96" s="180">
        <f t="shared" ref="W96:AB96" si="270">(W36+W37)/2</f>
        <v>0.72500000000000009</v>
      </c>
      <c r="X96" s="180">
        <f t="shared" si="270"/>
        <v>5.3702748160736349E-2</v>
      </c>
      <c r="Y96" s="180">
        <f t="shared" si="270"/>
        <v>1.9597742400816864</v>
      </c>
      <c r="Z96" s="180">
        <f t="shared" si="270"/>
        <v>0.57663301143272772</v>
      </c>
      <c r="AA96" s="180">
        <f t="shared" si="270"/>
        <v>62.07465002951583</v>
      </c>
      <c r="AB96" s="180">
        <f t="shared" si="270"/>
        <v>4.4375</v>
      </c>
      <c r="AC96" s="178"/>
    </row>
    <row r="97" spans="1:29" x14ac:dyDescent="0.25">
      <c r="A97" s="169" t="s">
        <v>8</v>
      </c>
      <c r="B97" s="170">
        <f t="shared" ref="B97:B124" si="271">(B2/B$96)*5</f>
        <v>4.0583232077764277</v>
      </c>
      <c r="C97" s="171">
        <f t="shared" ref="C97:C124" si="272">(C2/C$96)*5</f>
        <v>5.9558855645337418</v>
      </c>
      <c r="D97" s="172">
        <f t="shared" ref="D97:G106" si="273">(D2/D$96)*5</f>
        <v>9.0032154340836001</v>
      </c>
      <c r="E97" s="172">
        <f t="shared" si="273"/>
        <v>0.1666666666666668</v>
      </c>
      <c r="F97" s="172">
        <f t="shared" ref="F97" si="274">(F2/F$96)*5</f>
        <v>6.0657176040220362</v>
      </c>
      <c r="G97" s="170">
        <f t="shared" si="273"/>
        <v>6.9851729818780894</v>
      </c>
      <c r="H97" s="173"/>
      <c r="I97" s="174">
        <f t="shared" ref="I97:K124" si="275">(I2/I$96)*5</f>
        <v>27.175765409830799</v>
      </c>
      <c r="J97" s="174">
        <f t="shared" si="275"/>
        <v>4.9526932810494904</v>
      </c>
      <c r="K97" s="174">
        <f t="shared" si="275"/>
        <v>1.7216981132075471</v>
      </c>
      <c r="L97" s="174">
        <f t="shared" ref="L97:N97" si="276">(L2/L$96)*5</f>
        <v>5.6666666666666679</v>
      </c>
      <c r="M97" s="174">
        <f t="shared" si="276"/>
        <v>6.2111801242236018</v>
      </c>
      <c r="N97" s="174">
        <f t="shared" si="276"/>
        <v>5.1612903225806459</v>
      </c>
      <c r="O97" s="174">
        <f t="shared" ref="O97" si="277">(O2/O$96)*5</f>
        <v>7.7108433734939759</v>
      </c>
      <c r="P97" s="173"/>
      <c r="Q97" s="175">
        <f t="shared" ref="Q97:U106" si="278">(Q2/Q$96)*5</f>
        <v>12.673510035238237</v>
      </c>
      <c r="R97" s="175">
        <f t="shared" si="278"/>
        <v>4.0081799591002047</v>
      </c>
      <c r="S97" s="175">
        <f t="shared" si="278"/>
        <v>4.156206415620642</v>
      </c>
      <c r="T97" s="175">
        <f t="shared" si="278"/>
        <v>5.8131487889273359</v>
      </c>
      <c r="U97" s="175">
        <f t="shared" si="278"/>
        <v>6.1538461538461542</v>
      </c>
      <c r="V97" s="176"/>
      <c r="W97" s="177">
        <f t="shared" ref="W97:Z124" si="279">(W2/W$96)*5</f>
        <v>4.8275862068965507</v>
      </c>
      <c r="X97" s="177">
        <f t="shared" si="279"/>
        <v>0</v>
      </c>
      <c r="Y97" s="177">
        <f t="shared" si="279"/>
        <v>4.3500343353052893</v>
      </c>
      <c r="Z97" s="177">
        <f t="shared" si="279"/>
        <v>3.8341924770516589</v>
      </c>
      <c r="AA97" s="177">
        <f t="shared" ref="AA97:AB97" si="280">(AA2/AA$96)*5</f>
        <v>6.8393336803587186</v>
      </c>
      <c r="AB97" s="177">
        <f t="shared" si="280"/>
        <v>7.8873239436619711</v>
      </c>
      <c r="AC97" s="173"/>
    </row>
    <row r="98" spans="1:29" x14ac:dyDescent="0.25">
      <c r="A98" s="169" t="s">
        <v>9</v>
      </c>
      <c r="B98" s="170">
        <f t="shared" si="271"/>
        <v>5.407047387606319</v>
      </c>
      <c r="C98" s="171">
        <f t="shared" si="272"/>
        <v>5.2902380432408824</v>
      </c>
      <c r="D98" s="172">
        <f t="shared" si="273"/>
        <v>8.2315112540192921</v>
      </c>
      <c r="E98" s="172">
        <f t="shared" si="273"/>
        <v>0.33333333333333359</v>
      </c>
      <c r="F98" s="172">
        <f t="shared" ref="F98" si="281">(F3/F$96)*5</f>
        <v>2.1397786127819569</v>
      </c>
      <c r="G98" s="170">
        <f t="shared" si="273"/>
        <v>12.45469522240527</v>
      </c>
      <c r="H98" s="173"/>
      <c r="I98" s="174">
        <f t="shared" si="275"/>
        <v>3.5033139444815156</v>
      </c>
      <c r="J98" s="174">
        <f t="shared" si="275"/>
        <v>8.2043127383960464</v>
      </c>
      <c r="K98" s="174">
        <f t="shared" si="275"/>
        <v>4.4103773584905666</v>
      </c>
      <c r="L98" s="174">
        <f t="shared" ref="L98:N98" si="282">(L3/L$96)*5</f>
        <v>5.8333333333333339</v>
      </c>
      <c r="M98" s="174">
        <f t="shared" si="282"/>
        <v>9.1925465838509304</v>
      </c>
      <c r="N98" s="174">
        <f t="shared" si="282"/>
        <v>6.6359447004608292</v>
      </c>
      <c r="O98" s="174">
        <f t="shared" ref="O98" si="283">(O3/O$96)*5</f>
        <v>5.7831325301204819</v>
      </c>
      <c r="P98" s="173"/>
      <c r="Q98" s="175">
        <f t="shared" si="278"/>
        <v>7.3418109391757298</v>
      </c>
      <c r="R98" s="175">
        <f t="shared" si="278"/>
        <v>5.0715746421267891</v>
      </c>
      <c r="S98" s="175">
        <f t="shared" si="278"/>
        <v>3.0962343096234313</v>
      </c>
      <c r="T98" s="175">
        <f t="shared" si="278"/>
        <v>5.8131487889273359</v>
      </c>
      <c r="U98" s="175">
        <f t="shared" si="278"/>
        <v>6.1538461538461542</v>
      </c>
      <c r="V98" s="176"/>
      <c r="W98" s="177">
        <f t="shared" si="279"/>
        <v>4.4827586206896548</v>
      </c>
      <c r="X98" s="177">
        <f t="shared" si="279"/>
        <v>0</v>
      </c>
      <c r="Y98" s="177">
        <f t="shared" si="279"/>
        <v>2.9157472460162008</v>
      </c>
      <c r="Z98" s="177">
        <f t="shared" si="279"/>
        <v>3.8493755102381835</v>
      </c>
      <c r="AA98" s="177">
        <f t="shared" ref="AA98:AB98" si="284">(AA3/AA$96)*5</f>
        <v>7.6475450220807915</v>
      </c>
      <c r="AB98" s="177">
        <f t="shared" si="284"/>
        <v>5.6338028169014089</v>
      </c>
      <c r="AC98" s="173"/>
    </row>
    <row r="99" spans="1:29" x14ac:dyDescent="0.25">
      <c r="A99" s="169" t="s">
        <v>10</v>
      </c>
      <c r="B99" s="170">
        <f t="shared" si="271"/>
        <v>7.8736330498177409</v>
      </c>
      <c r="C99" s="171">
        <f t="shared" si="272"/>
        <v>2.6538545533959379</v>
      </c>
      <c r="D99" s="172">
        <f t="shared" si="273"/>
        <v>1.1575562700964628</v>
      </c>
      <c r="E99" s="172">
        <f t="shared" si="273"/>
        <v>11.666666666666664</v>
      </c>
      <c r="F99" s="172">
        <f t="shared" ref="F99" si="285">(F4/F$96)*5</f>
        <v>18.987298449486975</v>
      </c>
      <c r="G99" s="170">
        <f t="shared" si="273"/>
        <v>2.8336079077429983</v>
      </c>
      <c r="H99" s="173"/>
      <c r="I99" s="174">
        <f t="shared" si="275"/>
        <v>0.17457023263926386</v>
      </c>
      <c r="J99" s="174">
        <f t="shared" si="275"/>
        <v>2.2765894116350847</v>
      </c>
      <c r="K99" s="174">
        <f t="shared" si="275"/>
        <v>6.1792452830188687</v>
      </c>
      <c r="L99" s="174">
        <f t="shared" ref="L99:N99" si="286">(L4/L$96)*5</f>
        <v>4.5000000000000009</v>
      </c>
      <c r="M99" s="174">
        <f t="shared" si="286"/>
        <v>2.7329192546583849</v>
      </c>
      <c r="N99" s="174">
        <f t="shared" si="286"/>
        <v>3.3179723502304146</v>
      </c>
      <c r="O99" s="174">
        <f t="shared" ref="O99" si="287">(O4/O$96)*5</f>
        <v>6.7469879518072284</v>
      </c>
      <c r="P99" s="173"/>
      <c r="Q99" s="175">
        <f t="shared" si="278"/>
        <v>1.0785965987436799</v>
      </c>
      <c r="R99" s="175">
        <f t="shared" si="278"/>
        <v>5.8895705521472399</v>
      </c>
      <c r="S99" s="175">
        <f t="shared" si="278"/>
        <v>4.9093444909344495</v>
      </c>
      <c r="T99" s="175">
        <f t="shared" si="278"/>
        <v>3.0449826989619382</v>
      </c>
      <c r="U99" s="175">
        <f t="shared" si="278"/>
        <v>6.1538461538461542</v>
      </c>
      <c r="V99" s="176"/>
      <c r="W99" s="177">
        <f t="shared" si="279"/>
        <v>4.4827586206896548</v>
      </c>
      <c r="X99" s="177">
        <f t="shared" si="279"/>
        <v>0</v>
      </c>
      <c r="Y99" s="177">
        <f t="shared" si="279"/>
        <v>7.2112306036425302</v>
      </c>
      <c r="Z99" s="177">
        <f t="shared" si="279"/>
        <v>8.4265238363763864</v>
      </c>
      <c r="AA99" s="177">
        <f t="shared" ref="AA99:AB99" si="288">(AA4/AA$96)*5</f>
        <v>1.0472707660873271</v>
      </c>
      <c r="AB99" s="177">
        <f t="shared" si="288"/>
        <v>6.76056338028169</v>
      </c>
      <c r="AC99" s="173"/>
    </row>
    <row r="100" spans="1:29" x14ac:dyDescent="0.25">
      <c r="A100" s="169" t="s">
        <v>75</v>
      </c>
      <c r="B100" s="170">
        <f t="shared" si="271"/>
        <v>4.5321992709599028</v>
      </c>
      <c r="C100" s="171">
        <f t="shared" si="272"/>
        <v>2.2922035378903689</v>
      </c>
      <c r="D100" s="172">
        <f t="shared" si="273"/>
        <v>0.77170418006430863</v>
      </c>
      <c r="E100" s="172">
        <f t="shared" si="273"/>
        <v>11.33333333333333</v>
      </c>
      <c r="F100" s="172">
        <f t="shared" ref="F100" si="289">(F5/F$96)*5</f>
        <v>6.9301974256356651</v>
      </c>
      <c r="G100" s="170">
        <f t="shared" si="273"/>
        <v>2.8995057660626031</v>
      </c>
      <c r="H100" s="173"/>
      <c r="I100" s="174">
        <f t="shared" si="275"/>
        <v>0.38418259436803526</v>
      </c>
      <c r="J100" s="174">
        <f t="shared" si="275"/>
        <v>5.966584026035485</v>
      </c>
      <c r="K100" s="174">
        <f t="shared" si="275"/>
        <v>0</v>
      </c>
      <c r="L100" s="174">
        <f t="shared" ref="L100:N100" si="290">(L5/L$96)*5</f>
        <v>2.6666666666666665</v>
      </c>
      <c r="M100" s="174">
        <f t="shared" si="290"/>
        <v>2.2360248447204967</v>
      </c>
      <c r="N100" s="174">
        <f t="shared" si="290"/>
        <v>5.5299539170506922</v>
      </c>
      <c r="O100" s="174">
        <f t="shared" ref="O100" si="291">(O5/O$96)*5</f>
        <v>0</v>
      </c>
      <c r="P100" s="173"/>
      <c r="Q100" s="175">
        <f t="shared" si="278"/>
        <v>0.60058219702773086</v>
      </c>
      <c r="R100" s="175">
        <f t="shared" si="278"/>
        <v>4.4171779141104297</v>
      </c>
      <c r="S100" s="175">
        <f t="shared" si="278"/>
        <v>6.1087866108786599</v>
      </c>
      <c r="T100" s="175">
        <f t="shared" si="278"/>
        <v>5.3979238754325269</v>
      </c>
      <c r="U100" s="175">
        <f t="shared" si="278"/>
        <v>0</v>
      </c>
      <c r="V100" s="176"/>
      <c r="W100" s="177">
        <f t="shared" si="279"/>
        <v>4.6206896551724137</v>
      </c>
      <c r="X100" s="177">
        <f t="shared" si="279"/>
        <v>9.892502840662468</v>
      </c>
      <c r="Y100" s="177">
        <f t="shared" si="279"/>
        <v>3.092853803023456</v>
      </c>
      <c r="Z100" s="177">
        <f t="shared" si="279"/>
        <v>6.5807464341449409</v>
      </c>
      <c r="AA100" s="177">
        <f t="shared" ref="AA100:AB100" si="292">(AA5/AA$96)*5</f>
        <v>2.7535962729252512</v>
      </c>
      <c r="AB100" s="177">
        <f t="shared" si="292"/>
        <v>0</v>
      </c>
      <c r="AC100" s="173"/>
    </row>
    <row r="101" spans="1:29" x14ac:dyDescent="0.25">
      <c r="A101" s="169" t="s">
        <v>12</v>
      </c>
      <c r="B101" s="170">
        <f t="shared" si="271"/>
        <v>7.5698663426488464</v>
      </c>
      <c r="C101" s="171">
        <f t="shared" si="272"/>
        <v>3.3789036907621757</v>
      </c>
      <c r="D101" s="172">
        <f t="shared" si="273"/>
        <v>0.38585209003215432</v>
      </c>
      <c r="E101" s="172">
        <f t="shared" si="273"/>
        <v>12.166666666666666</v>
      </c>
      <c r="F101" s="172">
        <f t="shared" ref="F101" si="293">(F6/F$96)*5</f>
        <v>0.45747702277496693</v>
      </c>
      <c r="G101" s="170">
        <f t="shared" si="273"/>
        <v>1.5156507413509059</v>
      </c>
      <c r="H101" s="173"/>
      <c r="I101" s="174">
        <f t="shared" si="275"/>
        <v>2.3745656254921239</v>
      </c>
      <c r="J101" s="174">
        <f t="shared" si="275"/>
        <v>5.9459024914879146</v>
      </c>
      <c r="K101" s="174">
        <f t="shared" si="275"/>
        <v>7.0754716981132074E-2</v>
      </c>
      <c r="L101" s="174">
        <f t="shared" ref="L101:N101" si="294">(L6/L$96)*5</f>
        <v>4</v>
      </c>
      <c r="M101" s="174">
        <f t="shared" si="294"/>
        <v>3.2298136645962732</v>
      </c>
      <c r="N101" s="174">
        <f t="shared" si="294"/>
        <v>4.4239631336405525</v>
      </c>
      <c r="O101" s="174">
        <f t="shared" ref="O101" si="295">(O6/O$96)*5</f>
        <v>3.8554216867469879</v>
      </c>
      <c r="P101" s="173"/>
      <c r="Q101" s="175">
        <f t="shared" si="278"/>
        <v>4.1795618201317595</v>
      </c>
      <c r="R101" s="175">
        <f t="shared" si="278"/>
        <v>4.2535787321063401</v>
      </c>
      <c r="S101" s="175">
        <f t="shared" si="278"/>
        <v>5.5509065550906556</v>
      </c>
      <c r="T101" s="175">
        <f t="shared" si="278"/>
        <v>4.6366782006920424</v>
      </c>
      <c r="U101" s="175">
        <f t="shared" si="278"/>
        <v>2.0512820512820511</v>
      </c>
      <c r="V101" s="176"/>
      <c r="W101" s="177">
        <f t="shared" si="279"/>
        <v>5.4482758620689653</v>
      </c>
      <c r="X101" s="177">
        <f t="shared" si="279"/>
        <v>0</v>
      </c>
      <c r="Y101" s="177">
        <f t="shared" si="279"/>
        <v>0</v>
      </c>
      <c r="Z101" s="177">
        <f t="shared" si="279"/>
        <v>4.7786676683150251</v>
      </c>
      <c r="AA101" s="177">
        <f t="shared" ref="AA101:AB101" si="296">(AA6/AA$96)*5</f>
        <v>2.6629077099007841</v>
      </c>
      <c r="AB101" s="177">
        <f t="shared" si="296"/>
        <v>1.1267605633802817</v>
      </c>
      <c r="AC101" s="173"/>
    </row>
    <row r="102" spans="1:29" x14ac:dyDescent="0.25">
      <c r="A102" s="169" t="s">
        <v>13</v>
      </c>
      <c r="B102" s="170">
        <f t="shared" si="271"/>
        <v>7.1567436208991495</v>
      </c>
      <c r="C102" s="171">
        <f t="shared" si="272"/>
        <v>3.9170124481327804</v>
      </c>
      <c r="D102" s="172">
        <f t="shared" si="273"/>
        <v>2.958199356913183</v>
      </c>
      <c r="E102" s="172">
        <f t="shared" si="273"/>
        <v>6.6666666666666661</v>
      </c>
      <c r="F102" s="172">
        <f t="shared" ref="F102" si="297">(F7/F$96)*5</f>
        <v>11.836496566214652</v>
      </c>
      <c r="G102" s="170">
        <f t="shared" si="273"/>
        <v>5.0082372322899502</v>
      </c>
      <c r="H102" s="173"/>
      <c r="I102" s="174">
        <f t="shared" si="275"/>
        <v>0.25099089245727801</v>
      </c>
      <c r="J102" s="174">
        <f t="shared" si="275"/>
        <v>1.5429603362844948</v>
      </c>
      <c r="K102" s="174">
        <f t="shared" si="275"/>
        <v>8.3254716981132066</v>
      </c>
      <c r="L102" s="174">
        <f t="shared" ref="L102:N102" si="298">(L7/L$96)*5</f>
        <v>5.8333333333333339</v>
      </c>
      <c r="M102" s="174">
        <f t="shared" si="298"/>
        <v>6.4596273291925463</v>
      </c>
      <c r="N102" s="174">
        <f t="shared" si="298"/>
        <v>4.2396313364055302</v>
      </c>
      <c r="O102" s="174">
        <f t="shared" ref="O102" si="299">(O7/O$96)*5</f>
        <v>0</v>
      </c>
      <c r="P102" s="173"/>
      <c r="Q102" s="175">
        <f t="shared" si="278"/>
        <v>10.571472345641181</v>
      </c>
      <c r="R102" s="175">
        <f t="shared" si="278"/>
        <v>5.4805725971370141</v>
      </c>
      <c r="S102" s="175" t="e">
        <f t="shared" si="278"/>
        <v>#VALUE!</v>
      </c>
      <c r="T102" s="175">
        <f t="shared" si="278"/>
        <v>4.8442906574394469</v>
      </c>
      <c r="U102" s="175">
        <f t="shared" si="278"/>
        <v>0</v>
      </c>
      <c r="V102" s="176"/>
      <c r="W102" s="177">
        <f t="shared" si="279"/>
        <v>5.5862068965517242</v>
      </c>
      <c r="X102" s="177">
        <f t="shared" si="279"/>
        <v>0</v>
      </c>
      <c r="Y102" s="177">
        <f t="shared" si="279"/>
        <v>14.448983199340791</v>
      </c>
      <c r="Z102" s="177">
        <f t="shared" si="279"/>
        <v>6.1478962675157023</v>
      </c>
      <c r="AA102" s="177">
        <f t="shared" ref="AA102:AB102" si="300">(AA7/AA$96)*5</f>
        <v>3.3452646194621618</v>
      </c>
      <c r="AB102" s="177">
        <f t="shared" si="300"/>
        <v>0</v>
      </c>
      <c r="AC102" s="173"/>
    </row>
    <row r="103" spans="1:29" x14ac:dyDescent="0.25">
      <c r="A103" s="169" t="s">
        <v>14</v>
      </c>
      <c r="B103" s="170">
        <f t="shared" si="271"/>
        <v>4.6780072904009726</v>
      </c>
      <c r="C103" s="171">
        <f t="shared" si="272"/>
        <v>6.5446604062022287</v>
      </c>
      <c r="D103" s="172">
        <f t="shared" si="273"/>
        <v>7.7170418006430852</v>
      </c>
      <c r="E103" s="172">
        <f t="shared" si="273"/>
        <v>0.50000000000000033</v>
      </c>
      <c r="F103" s="172">
        <f t="shared" ref="F103" si="301">(F8/F$96)*5</f>
        <v>11.422343759980286</v>
      </c>
      <c r="G103" s="170">
        <f t="shared" si="273"/>
        <v>5.4036243822075782</v>
      </c>
      <c r="H103" s="173"/>
      <c r="I103" s="174">
        <f t="shared" si="275"/>
        <v>5.7598877136295226</v>
      </c>
      <c r="J103" s="174">
        <f t="shared" si="275"/>
        <v>9.9501470808870387</v>
      </c>
      <c r="K103" s="174">
        <f t="shared" si="275"/>
        <v>3.1839622641509435</v>
      </c>
      <c r="L103" s="174">
        <f t="shared" ref="L103:N103" si="302">(L8/L$96)*5</f>
        <v>3.8333333333333335</v>
      </c>
      <c r="M103" s="174">
        <f t="shared" si="302"/>
        <v>4.7204968944099379</v>
      </c>
      <c r="N103" s="174">
        <f t="shared" si="302"/>
        <v>4.6082949308755765</v>
      </c>
      <c r="O103" s="174">
        <f t="shared" ref="O103" si="303">(O8/O$96)*5</f>
        <v>0</v>
      </c>
      <c r="P103" s="173"/>
      <c r="Q103" s="175">
        <f t="shared" si="278"/>
        <v>8.0465757622184757</v>
      </c>
      <c r="R103" s="175">
        <f t="shared" si="278"/>
        <v>2.94478527607362</v>
      </c>
      <c r="S103" s="175">
        <f t="shared" si="278"/>
        <v>3.7935843793584385</v>
      </c>
      <c r="T103" s="175">
        <f t="shared" si="278"/>
        <v>4.3598615916955028</v>
      </c>
      <c r="U103" s="175">
        <f t="shared" si="278"/>
        <v>0</v>
      </c>
      <c r="V103" s="176"/>
      <c r="W103" s="177">
        <f t="shared" si="279"/>
        <v>5.3793103448275854</v>
      </c>
      <c r="X103" s="177">
        <f t="shared" si="279"/>
        <v>20.835737503655942</v>
      </c>
      <c r="Y103" s="177">
        <f t="shared" si="279"/>
        <v>0.88510776370694355</v>
      </c>
      <c r="Z103" s="177">
        <f t="shared" si="279"/>
        <v>3.2341088749031961</v>
      </c>
      <c r="AA103" s="177">
        <f t="shared" ref="AA103:AB103" si="304">(AA8/AA$96)*5</f>
        <v>12.099733686486182</v>
      </c>
      <c r="AB103" s="177">
        <f t="shared" si="304"/>
        <v>0</v>
      </c>
      <c r="AC103" s="173"/>
    </row>
    <row r="104" spans="1:29" x14ac:dyDescent="0.25">
      <c r="A104" s="169" t="s">
        <v>15</v>
      </c>
      <c r="B104" s="170">
        <f t="shared" si="271"/>
        <v>3.2199270959902799</v>
      </c>
      <c r="C104" s="171">
        <f t="shared" si="272"/>
        <v>8.5782922035378899</v>
      </c>
      <c r="D104" s="172">
        <f t="shared" si="273"/>
        <v>7.5884244372990342</v>
      </c>
      <c r="E104" s="172">
        <f t="shared" si="273"/>
        <v>0.83333333333333393</v>
      </c>
      <c r="F104" s="172">
        <f t="shared" ref="F104" si="305">(F9/F$96)*5</f>
        <v>1.9476466317205909</v>
      </c>
      <c r="G104" s="170">
        <f t="shared" si="273"/>
        <v>7.7759472817133446</v>
      </c>
      <c r="H104" s="173"/>
      <c r="I104" s="174">
        <f t="shared" si="275"/>
        <v>1.3681675213477964</v>
      </c>
      <c r="J104" s="174">
        <f t="shared" si="275"/>
        <v>1.6695111797632376</v>
      </c>
      <c r="K104" s="174">
        <f t="shared" si="275"/>
        <v>6.2028301886792461</v>
      </c>
      <c r="L104" s="174">
        <f t="shared" ref="L104:N104" si="306">(L9/L$96)*5</f>
        <v>4.3333333333333339</v>
      </c>
      <c r="M104" s="174">
        <f t="shared" si="306"/>
        <v>7.7018633540372665</v>
      </c>
      <c r="N104" s="174">
        <f t="shared" si="306"/>
        <v>4.2396313364055302</v>
      </c>
      <c r="O104" s="174">
        <f t="shared" ref="O104" si="307">(O9/O$96)*5</f>
        <v>5.7831325301204819</v>
      </c>
      <c r="P104" s="173"/>
      <c r="Q104" s="175">
        <f t="shared" si="278"/>
        <v>2.49425463459476</v>
      </c>
      <c r="R104" s="175">
        <f t="shared" si="278"/>
        <v>4.4989775051124754</v>
      </c>
      <c r="S104" s="175">
        <f t="shared" si="278"/>
        <v>5.6066945606694549</v>
      </c>
      <c r="T104" s="175">
        <f t="shared" si="278"/>
        <v>3.0449826989619382</v>
      </c>
      <c r="U104" s="175">
        <f t="shared" si="278"/>
        <v>5.1282051282051277</v>
      </c>
      <c r="V104" s="176"/>
      <c r="W104" s="177">
        <f t="shared" si="279"/>
        <v>5.6551724137931023</v>
      </c>
      <c r="X104" s="177">
        <f t="shared" si="279"/>
        <v>11.814484052945389</v>
      </c>
      <c r="Y104" s="177">
        <f t="shared" si="279"/>
        <v>7.7466077553928914</v>
      </c>
      <c r="Z104" s="177">
        <f t="shared" si="279"/>
        <v>5.5015083178114379</v>
      </c>
      <c r="AA104" s="177">
        <f t="shared" ref="AA104:AB104" si="308">(AA9/AA$96)*5</f>
        <v>4.3411189781457864</v>
      </c>
      <c r="AB104" s="177">
        <f t="shared" si="308"/>
        <v>6.76056338028169</v>
      </c>
      <c r="AC104" s="173"/>
    </row>
    <row r="105" spans="1:29" x14ac:dyDescent="0.25">
      <c r="A105" s="169" t="s">
        <v>16</v>
      </c>
      <c r="B105" s="170">
        <f t="shared" si="271"/>
        <v>3.2199270959902799</v>
      </c>
      <c r="C105" s="171">
        <f t="shared" si="272"/>
        <v>3.9065298100021839</v>
      </c>
      <c r="D105" s="172">
        <f t="shared" si="273"/>
        <v>10.032154340836012</v>
      </c>
      <c r="E105" s="172">
        <f t="shared" si="273"/>
        <v>0.1666666666666668</v>
      </c>
      <c r="F105" s="172">
        <f t="shared" ref="F105" si="309">(F10/F$96)*5</f>
        <v>1.8656629098905491</v>
      </c>
      <c r="G105" s="170">
        <f t="shared" si="273"/>
        <v>3.4925864909390447</v>
      </c>
      <c r="H105" s="173"/>
      <c r="I105" s="174">
        <f t="shared" si="275"/>
        <v>5.1154468095580965</v>
      </c>
      <c r="J105" s="174">
        <f t="shared" si="275"/>
        <v>28.177084810428461</v>
      </c>
      <c r="K105" s="174">
        <f t="shared" si="275"/>
        <v>6.0377358490566033</v>
      </c>
      <c r="L105" s="174">
        <f t="shared" ref="L105:N105" si="310">(L10/L$96)*5</f>
        <v>5.5</v>
      </c>
      <c r="M105" s="174">
        <f t="shared" si="310"/>
        <v>6.2111801242236018</v>
      </c>
      <c r="N105" s="174">
        <f t="shared" si="310"/>
        <v>10.875576036866359</v>
      </c>
      <c r="O105" s="174">
        <f t="shared" ref="O105" si="311">(O10/O$96)*5</f>
        <v>0</v>
      </c>
      <c r="P105" s="173"/>
      <c r="Q105" s="175">
        <f t="shared" si="278"/>
        <v>19.506664623870073</v>
      </c>
      <c r="R105" s="175">
        <f t="shared" si="278"/>
        <v>4.662576687116565</v>
      </c>
      <c r="S105" s="175">
        <f t="shared" si="278"/>
        <v>4.6025104602510467</v>
      </c>
      <c r="T105" s="175">
        <f t="shared" si="278"/>
        <v>5.4671280276816612</v>
      </c>
      <c r="U105" s="175">
        <f t="shared" si="278"/>
        <v>0</v>
      </c>
      <c r="V105" s="176"/>
      <c r="W105" s="177">
        <f t="shared" si="279"/>
        <v>5.7931034482758612</v>
      </c>
      <c r="X105" s="177">
        <f t="shared" si="279"/>
        <v>16.966425641202868</v>
      </c>
      <c r="Y105" s="177">
        <f t="shared" si="279"/>
        <v>0.46318357961539391</v>
      </c>
      <c r="Z105" s="177">
        <f t="shared" si="279"/>
        <v>3.4350220999296144</v>
      </c>
      <c r="AA105" s="177">
        <f t="shared" ref="AA105:AB105" si="312">(AA10/AA$96)*5</f>
        <v>11.259928818642406</v>
      </c>
      <c r="AB105" s="177">
        <f t="shared" si="312"/>
        <v>0</v>
      </c>
      <c r="AC105" s="173"/>
    </row>
    <row r="106" spans="1:29" x14ac:dyDescent="0.25">
      <c r="A106" s="169" t="s">
        <v>17</v>
      </c>
      <c r="B106" s="170">
        <f t="shared" si="271"/>
        <v>3.2199270959902799</v>
      </c>
      <c r="C106" s="171">
        <f t="shared" si="272"/>
        <v>5.704302249399432</v>
      </c>
      <c r="D106" s="172">
        <f t="shared" si="273"/>
        <v>5.5305466237942111</v>
      </c>
      <c r="E106" s="172">
        <f t="shared" si="273"/>
        <v>5.5</v>
      </c>
      <c r="F106" s="172">
        <f t="shared" ref="F106" si="313">(F11/F$96)*5</f>
        <v>1.5091077754592046</v>
      </c>
      <c r="G106" s="170">
        <f t="shared" si="273"/>
        <v>12.8500823723229</v>
      </c>
      <c r="H106" s="173"/>
      <c r="I106" s="174">
        <f t="shared" si="275"/>
        <v>4.3717624273496112</v>
      </c>
      <c r="J106" s="174">
        <f t="shared" si="275"/>
        <v>5.9020498928158114</v>
      </c>
      <c r="K106" s="174">
        <f t="shared" si="275"/>
        <v>6.7216981132075473</v>
      </c>
      <c r="L106" s="174">
        <f t="shared" ref="L106:N106" si="314">(L11/L$96)*5</f>
        <v>5.8333333333333339</v>
      </c>
      <c r="M106" s="174">
        <f t="shared" si="314"/>
        <v>6.2111801242236018</v>
      </c>
      <c r="N106" s="174">
        <f t="shared" si="314"/>
        <v>6.4516129032258061</v>
      </c>
      <c r="O106" s="174">
        <f t="shared" ref="O106" si="315">(O11/O$96)*5</f>
        <v>5.3012048192771086</v>
      </c>
      <c r="P106" s="173"/>
      <c r="Q106" s="175">
        <f t="shared" si="278"/>
        <v>5.8709973954343484</v>
      </c>
      <c r="R106" s="175">
        <f t="shared" si="278"/>
        <v>6.1349693251533743</v>
      </c>
      <c r="S106" s="175">
        <f t="shared" si="278"/>
        <v>4.2398884239888428</v>
      </c>
      <c r="T106" s="175">
        <f t="shared" si="278"/>
        <v>5.1211072664359865</v>
      </c>
      <c r="U106" s="175">
        <f t="shared" si="278"/>
        <v>4.8717948717948714</v>
      </c>
      <c r="V106" s="176"/>
      <c r="W106" s="177">
        <f t="shared" si="279"/>
        <v>4.6896551724137927</v>
      </c>
      <c r="X106" s="177">
        <f t="shared" si="279"/>
        <v>0</v>
      </c>
      <c r="Y106" s="177">
        <f t="shared" si="279"/>
        <v>1.6788691612409541</v>
      </c>
      <c r="Z106" s="177">
        <f t="shared" si="279"/>
        <v>3.8910047596802873</v>
      </c>
      <c r="AA106" s="177">
        <f t="shared" ref="AA106:AB106" si="316">(AA11/AA$96)*5</f>
        <v>5.2112565677718328</v>
      </c>
      <c r="AB106" s="177">
        <f t="shared" si="316"/>
        <v>5.915492957746479</v>
      </c>
      <c r="AC106" s="173"/>
    </row>
    <row r="107" spans="1:29" x14ac:dyDescent="0.25">
      <c r="A107" s="169" t="s">
        <v>18</v>
      </c>
      <c r="B107" s="170">
        <f t="shared" si="271"/>
        <v>5.8323207776427708</v>
      </c>
      <c r="C107" s="171">
        <f t="shared" si="272"/>
        <v>6.5726141078838172</v>
      </c>
      <c r="D107" s="172">
        <f t="shared" ref="D107:G116" si="317">(D12/D$96)*5</f>
        <v>7.845659163987138</v>
      </c>
      <c r="E107" s="172">
        <f t="shared" si="317"/>
        <v>0</v>
      </c>
      <c r="F107" s="172">
        <f t="shared" ref="F107" si="318">(F12/F$96)*5</f>
        <v>2.799868882827838</v>
      </c>
      <c r="G107" s="170">
        <f t="shared" si="317"/>
        <v>7.5123558484349262</v>
      </c>
      <c r="H107" s="173"/>
      <c r="I107" s="174">
        <f t="shared" si="275"/>
        <v>22.978845317417868</v>
      </c>
      <c r="J107" s="174">
        <f t="shared" si="275"/>
        <v>5.922211950903491</v>
      </c>
      <c r="K107" s="174">
        <f t="shared" si="275"/>
        <v>3.3254716981132075</v>
      </c>
      <c r="L107" s="174">
        <f t="shared" ref="L107:N107" si="319">(L12/L$96)*5</f>
        <v>8</v>
      </c>
      <c r="M107" s="174">
        <f t="shared" si="319"/>
        <v>7.4534161490683228</v>
      </c>
      <c r="N107" s="174">
        <f t="shared" si="319"/>
        <v>5.7142857142857135</v>
      </c>
      <c r="O107" s="174">
        <f t="shared" ref="O107" si="320">(O12/O$96)*5</f>
        <v>0</v>
      </c>
      <c r="P107" s="173"/>
      <c r="Q107" s="175">
        <f t="shared" ref="Q107:U116" si="321">(Q12/Q$96)*5</f>
        <v>12.636739696644705</v>
      </c>
      <c r="R107" s="175">
        <f t="shared" si="321"/>
        <v>3.8445807770961142</v>
      </c>
      <c r="S107" s="175">
        <f t="shared" si="321"/>
        <v>4.1004184100418408</v>
      </c>
      <c r="T107" s="175">
        <f t="shared" si="321"/>
        <v>5.3979238754325269</v>
      </c>
      <c r="U107" s="175">
        <f t="shared" si="321"/>
        <v>0</v>
      </c>
      <c r="V107" s="176"/>
      <c r="W107" s="177">
        <f t="shared" si="279"/>
        <v>4.137931034482758</v>
      </c>
      <c r="X107" s="177">
        <f t="shared" si="279"/>
        <v>21.298497722215309</v>
      </c>
      <c r="Y107" s="177">
        <f t="shared" si="279"/>
        <v>4.9386050131508563</v>
      </c>
      <c r="Z107" s="177">
        <f t="shared" si="279"/>
        <v>3.9671258381001806</v>
      </c>
      <c r="AA107" s="177">
        <f t="shared" ref="AA107:AB107" si="322">(AA12/AA$96)*5</f>
        <v>5.4629744433823451</v>
      </c>
      <c r="AB107" s="177">
        <f t="shared" si="322"/>
        <v>0</v>
      </c>
      <c r="AC107" s="173"/>
    </row>
    <row r="108" spans="1:29" x14ac:dyDescent="0.25">
      <c r="A108" s="169" t="s">
        <v>19</v>
      </c>
      <c r="B108" s="170">
        <f t="shared" si="271"/>
        <v>5.0303766707168895</v>
      </c>
      <c r="C108" s="171">
        <f t="shared" si="272"/>
        <v>3.0259882070321034</v>
      </c>
      <c r="D108" s="172">
        <f t="shared" si="317"/>
        <v>0.25723472668810288</v>
      </c>
      <c r="E108" s="172">
        <f t="shared" si="317"/>
        <v>12.499999999999998</v>
      </c>
      <c r="F108" s="172">
        <f t="shared" ref="F108" si="323">(F13/F$96)*5</f>
        <v>2.2452540493072677</v>
      </c>
      <c r="G108" s="170">
        <f t="shared" si="317"/>
        <v>0.85667215815485998</v>
      </c>
      <c r="H108" s="173"/>
      <c r="I108" s="174">
        <f t="shared" si="275"/>
        <v>0.12634265377203832</v>
      </c>
      <c r="J108" s="174">
        <f t="shared" si="275"/>
        <v>5.8587963861644843</v>
      </c>
      <c r="K108" s="174">
        <f t="shared" si="275"/>
        <v>3.8443396226415087</v>
      </c>
      <c r="L108" s="174">
        <f t="shared" ref="L108:N108" si="324">(L13/L$96)*5</f>
        <v>4.166666666666667</v>
      </c>
      <c r="M108" s="174">
        <f t="shared" si="324"/>
        <v>3.4782608695652173</v>
      </c>
      <c r="N108" s="174">
        <f t="shared" si="324"/>
        <v>5.5299539170506922</v>
      </c>
      <c r="O108" s="174">
        <f t="shared" ref="O108" si="325">(O13/O$96)*5</f>
        <v>0</v>
      </c>
      <c r="P108" s="173"/>
      <c r="Q108" s="175">
        <f t="shared" si="321"/>
        <v>0.20836525203002909</v>
      </c>
      <c r="R108" s="175">
        <f t="shared" si="321"/>
        <v>5.0715746421267891</v>
      </c>
      <c r="S108" s="175">
        <f t="shared" si="321"/>
        <v>4.6025104602510467</v>
      </c>
      <c r="T108" s="175">
        <f t="shared" si="321"/>
        <v>5.0519031141868522</v>
      </c>
      <c r="U108" s="175">
        <f t="shared" si="321"/>
        <v>0</v>
      </c>
      <c r="V108" s="176"/>
      <c r="W108" s="177">
        <f t="shared" si="279"/>
        <v>5.1034482758620676</v>
      </c>
      <c r="X108" s="177">
        <f t="shared" si="279"/>
        <v>0</v>
      </c>
      <c r="Y108" s="177">
        <f t="shared" si="279"/>
        <v>2.1350547515429006</v>
      </c>
      <c r="Z108" s="177">
        <f t="shared" si="279"/>
        <v>5.1806663250255269</v>
      </c>
      <c r="AA108" s="177">
        <f t="shared" ref="AA108:AB108" si="326">(AA13/AA$96)*5</f>
        <v>4.733423368993587</v>
      </c>
      <c r="AB108" s="177">
        <f t="shared" si="326"/>
        <v>0</v>
      </c>
      <c r="AC108" s="173"/>
    </row>
    <row r="109" spans="1:29" x14ac:dyDescent="0.25">
      <c r="A109" s="169" t="s">
        <v>20</v>
      </c>
      <c r="B109" s="170">
        <f t="shared" si="271"/>
        <v>3.8882138517618472</v>
      </c>
      <c r="C109" s="171">
        <f t="shared" si="272"/>
        <v>5.4998908058528064</v>
      </c>
      <c r="D109" s="172">
        <f t="shared" si="317"/>
        <v>2.572347266881029</v>
      </c>
      <c r="E109" s="172">
        <f t="shared" si="317"/>
        <v>9.4999999999999964</v>
      </c>
      <c r="F109" s="172">
        <f t="shared" ref="F109" si="327">(F14/F$96)*5</f>
        <v>2.9200001213998066</v>
      </c>
      <c r="G109" s="170">
        <f t="shared" si="317"/>
        <v>4.2174629324546951</v>
      </c>
      <c r="H109" s="173"/>
      <c r="I109" s="174">
        <f t="shared" si="275"/>
        <v>1.2377183140027623</v>
      </c>
      <c r="J109" s="174">
        <f t="shared" si="275"/>
        <v>0.52228312167052693</v>
      </c>
      <c r="K109" s="174">
        <f t="shared" si="275"/>
        <v>5.2830188679245289</v>
      </c>
      <c r="L109" s="174">
        <f t="shared" ref="L109:N109" si="328">(L14/L$96)*5</f>
        <v>6</v>
      </c>
      <c r="M109" s="174">
        <f t="shared" si="328"/>
        <v>4.7204968944099379</v>
      </c>
      <c r="N109" s="174">
        <f t="shared" si="328"/>
        <v>4.2396313364055302</v>
      </c>
      <c r="O109" s="174">
        <f t="shared" ref="O109" si="329">(O14/O$96)*5</f>
        <v>5.7831325301204819</v>
      </c>
      <c r="P109" s="173"/>
      <c r="Q109" s="175">
        <f t="shared" si="321"/>
        <v>2.4452275164700472</v>
      </c>
      <c r="R109" s="175">
        <f t="shared" si="321"/>
        <v>5.8077709611451942</v>
      </c>
      <c r="S109" s="175">
        <f t="shared" si="321"/>
        <v>5.3556485355648533</v>
      </c>
      <c r="T109" s="175">
        <f t="shared" si="321"/>
        <v>3.9446366782006921</v>
      </c>
      <c r="U109" s="175">
        <f t="shared" si="321"/>
        <v>6.1538461538461542</v>
      </c>
      <c r="V109" s="176"/>
      <c r="W109" s="177">
        <f t="shared" si="279"/>
        <v>5.1724137931034475</v>
      </c>
      <c r="X109" s="177">
        <f t="shared" si="279"/>
        <v>0</v>
      </c>
      <c r="Y109" s="177">
        <f t="shared" si="279"/>
        <v>7.8197480798593721</v>
      </c>
      <c r="Z109" s="177">
        <f t="shared" si="279"/>
        <v>6.8873591478158511</v>
      </c>
      <c r="AA109" s="177">
        <f t="shared" ref="AA109:AB109" si="330">(AA14/AA$96)*5</f>
        <v>2.8720281974466086</v>
      </c>
      <c r="AB109" s="177">
        <f t="shared" si="330"/>
        <v>5.6338028169014089</v>
      </c>
      <c r="AC109" s="173"/>
    </row>
    <row r="110" spans="1:29" x14ac:dyDescent="0.25">
      <c r="A110" s="169" t="s">
        <v>21</v>
      </c>
      <c r="B110" s="170">
        <f t="shared" si="271"/>
        <v>3.7059538274605104</v>
      </c>
      <c r="C110" s="171">
        <f t="shared" si="272"/>
        <v>10.122734221445731</v>
      </c>
      <c r="D110" s="172">
        <f t="shared" si="317"/>
        <v>7.845659163987138</v>
      </c>
      <c r="E110" s="172">
        <f t="shared" si="317"/>
        <v>1.5000000000000011</v>
      </c>
      <c r="F110" s="172">
        <f t="shared" ref="F110" si="331">(F15/F$96)*5</f>
        <v>7.6979967521984713</v>
      </c>
      <c r="G110" s="170">
        <f t="shared" si="317"/>
        <v>1.1202635914332786</v>
      </c>
      <c r="H110" s="173"/>
      <c r="I110" s="174">
        <f t="shared" si="275"/>
        <v>14.027161647188972</v>
      </c>
      <c r="J110" s="174">
        <f t="shared" si="275"/>
        <v>2.8562932719699745</v>
      </c>
      <c r="K110" s="174">
        <f t="shared" si="275"/>
        <v>2.7594339622641506</v>
      </c>
      <c r="L110" s="174">
        <f t="shared" ref="L110:N110" si="332">(L15/L$96)*5</f>
        <v>5.5</v>
      </c>
      <c r="M110" s="174">
        <f t="shared" si="332"/>
        <v>6.2111801242236018</v>
      </c>
      <c r="N110" s="174">
        <f t="shared" si="332"/>
        <v>4.6082949308755765</v>
      </c>
      <c r="O110" s="174">
        <f t="shared" ref="O110" si="333">(O15/O$96)*5</f>
        <v>0</v>
      </c>
      <c r="P110" s="173"/>
      <c r="Q110" s="175">
        <f t="shared" si="321"/>
        <v>5.956794852152596</v>
      </c>
      <c r="R110" s="175">
        <f t="shared" si="321"/>
        <v>4.8261758691206555</v>
      </c>
      <c r="S110" s="175" t="e">
        <f t="shared" si="321"/>
        <v>#VALUE!</v>
      </c>
      <c r="T110" s="175">
        <f t="shared" si="321"/>
        <v>6.1591695501730115</v>
      </c>
      <c r="U110" s="175">
        <f t="shared" si="321"/>
        <v>0</v>
      </c>
      <c r="V110" s="176"/>
      <c r="W110" s="177">
        <f t="shared" si="279"/>
        <v>4.8965517241379306</v>
      </c>
      <c r="X110" s="177">
        <f t="shared" si="279"/>
        <v>0</v>
      </c>
      <c r="Y110" s="177">
        <f t="shared" si="279"/>
        <v>2.6535348070590805</v>
      </c>
      <c r="Z110" s="177">
        <f t="shared" si="279"/>
        <v>3.7566833698063942</v>
      </c>
      <c r="AA110" s="177">
        <f t="shared" ref="AA110:AB110" si="334">(AA15/AA$96)*5</f>
        <v>5.2610956500742549</v>
      </c>
      <c r="AB110" s="177">
        <f t="shared" si="334"/>
        <v>0</v>
      </c>
      <c r="AC110" s="173"/>
    </row>
    <row r="111" spans="1:29" x14ac:dyDescent="0.25">
      <c r="A111" s="169" t="s">
        <v>22</v>
      </c>
      <c r="B111" s="170">
        <f t="shared" si="271"/>
        <v>5.1518833535844477</v>
      </c>
      <c r="C111" s="171">
        <f t="shared" si="272"/>
        <v>6.3821795151779872</v>
      </c>
      <c r="D111" s="172">
        <f t="shared" si="317"/>
        <v>4.244372990353698</v>
      </c>
      <c r="E111" s="172">
        <f t="shared" si="317"/>
        <v>5.9999999999999982</v>
      </c>
      <c r="F111" s="172">
        <f t="shared" ref="F111" si="335">(F16/F$96)*5</f>
        <v>2.657068024833678</v>
      </c>
      <c r="G111" s="170">
        <f t="shared" si="317"/>
        <v>11.26853377265239</v>
      </c>
      <c r="H111" s="173"/>
      <c r="I111" s="174">
        <f t="shared" si="275"/>
        <v>26.554325483675942</v>
      </c>
      <c r="J111" s="174">
        <f t="shared" si="275"/>
        <v>6.168493575089089</v>
      </c>
      <c r="K111" s="174">
        <f t="shared" si="275"/>
        <v>4.9764150943396217</v>
      </c>
      <c r="L111" s="174">
        <f t="shared" ref="L111:N111" si="336">(L16/L$96)*5</f>
        <v>3.666666666666667</v>
      </c>
      <c r="M111" s="174">
        <f t="shared" si="336"/>
        <v>3.4782608695652173</v>
      </c>
      <c r="N111" s="174">
        <f t="shared" si="336"/>
        <v>3.5023041474654382</v>
      </c>
      <c r="O111" s="174">
        <f t="shared" ref="O111" si="337">(O16/O$96)*5</f>
        <v>0</v>
      </c>
      <c r="P111" s="173"/>
      <c r="Q111" s="175">
        <f t="shared" si="321"/>
        <v>3.0274245442010113</v>
      </c>
      <c r="R111" s="175">
        <f t="shared" si="321"/>
        <v>5.8077709611451942</v>
      </c>
      <c r="S111" s="175">
        <f t="shared" si="321"/>
        <v>5.7182705718270563</v>
      </c>
      <c r="T111" s="175">
        <f t="shared" si="321"/>
        <v>4.6366782006920424</v>
      </c>
      <c r="U111" s="175">
        <f t="shared" si="321"/>
        <v>0</v>
      </c>
      <c r="V111" s="176"/>
      <c r="W111" s="177">
        <f t="shared" si="279"/>
        <v>4.4137931034482749</v>
      </c>
      <c r="X111" s="177">
        <f t="shared" si="279"/>
        <v>0</v>
      </c>
      <c r="Y111" s="177">
        <f t="shared" si="279"/>
        <v>5.6895631294398532</v>
      </c>
      <c r="Z111" s="177">
        <f t="shared" si="279"/>
        <v>4.3162626121758594</v>
      </c>
      <c r="AA111" s="177">
        <f t="shared" ref="AA111:AB111" si="338">(AA16/AA$96)*5</f>
        <v>4.5651771545152888</v>
      </c>
      <c r="AB111" s="177">
        <f t="shared" si="338"/>
        <v>0</v>
      </c>
      <c r="AC111" s="173"/>
    </row>
    <row r="112" spans="1:29" x14ac:dyDescent="0.25">
      <c r="A112" s="169" t="s">
        <v>23</v>
      </c>
      <c r="B112" s="170">
        <f t="shared" si="271"/>
        <v>4.447144592952613</v>
      </c>
      <c r="C112" s="171">
        <f t="shared" si="272"/>
        <v>3.5903035597291986</v>
      </c>
      <c r="D112" s="172">
        <f t="shared" si="317"/>
        <v>1.1575562700964628</v>
      </c>
      <c r="E112" s="172">
        <f t="shared" si="317"/>
        <v>9.8333333333333321</v>
      </c>
      <c r="F112" s="172">
        <f t="shared" ref="F112" si="339">(F17/F$96)*5</f>
        <v>8.0304689827008247</v>
      </c>
      <c r="G112" s="170">
        <f t="shared" si="317"/>
        <v>2.5700164744645799</v>
      </c>
      <c r="H112" s="173"/>
      <c r="I112" s="174">
        <f t="shared" si="275"/>
        <v>0.13745583739533376</v>
      </c>
      <c r="J112" s="174">
        <f t="shared" si="275"/>
        <v>1.6832863382251115</v>
      </c>
      <c r="K112" s="174">
        <f t="shared" si="275"/>
        <v>7.8301886792452837</v>
      </c>
      <c r="L112" s="174">
        <f t="shared" ref="L112:N112" si="340">(L17/L$96)*5</f>
        <v>5.166666666666667</v>
      </c>
      <c r="M112" s="174">
        <f t="shared" si="340"/>
        <v>5.7142857142857135</v>
      </c>
      <c r="N112" s="174">
        <f t="shared" si="340"/>
        <v>7.1889400921658986</v>
      </c>
      <c r="O112" s="174">
        <f t="shared" ref="O112" si="341">(O17/O$96)*5</f>
        <v>3.8554216867469879</v>
      </c>
      <c r="P112" s="173"/>
      <c r="Q112" s="175">
        <f t="shared" si="321"/>
        <v>4.7924007966906688</v>
      </c>
      <c r="R112" s="175">
        <f t="shared" si="321"/>
        <v>6.0531697341513286</v>
      </c>
      <c r="S112" s="175">
        <f t="shared" si="321"/>
        <v>8.0613668061366823</v>
      </c>
      <c r="T112" s="175">
        <f t="shared" si="321"/>
        <v>3.7370242214532876</v>
      </c>
      <c r="U112" s="175">
        <f t="shared" si="321"/>
        <v>5.1282051282051277</v>
      </c>
      <c r="V112" s="176"/>
      <c r="W112" s="177">
        <f t="shared" si="279"/>
        <v>5.3103448275862064</v>
      </c>
      <c r="X112" s="177">
        <f t="shared" si="279"/>
        <v>0</v>
      </c>
      <c r="Y112" s="177">
        <f t="shared" si="279"/>
        <v>6.5679415754518171</v>
      </c>
      <c r="Z112" s="177">
        <f t="shared" si="279"/>
        <v>6.0372596778645571</v>
      </c>
      <c r="AA112" s="177">
        <f t="shared" ref="AA112:AB112" si="342">(AA17/AA$96)*5</f>
        <v>2.2809393164831078</v>
      </c>
      <c r="AB112" s="177">
        <f t="shared" si="342"/>
        <v>2.2535211267605635</v>
      </c>
      <c r="AC112" s="173"/>
    </row>
    <row r="113" spans="1:29" x14ac:dyDescent="0.25">
      <c r="A113" s="169" t="s">
        <v>24</v>
      </c>
      <c r="B113" s="170">
        <f t="shared" si="271"/>
        <v>9.0157958687727824</v>
      </c>
      <c r="C113" s="171">
        <f t="shared" si="272"/>
        <v>3.9973793404673508</v>
      </c>
      <c r="D113" s="172">
        <f t="shared" si="317"/>
        <v>3.8585209003215426</v>
      </c>
      <c r="E113" s="172">
        <f t="shared" si="317"/>
        <v>6.6666666666666661</v>
      </c>
      <c r="F113" s="172">
        <f t="shared" ref="F113" si="343">(F18/F$96)*5</f>
        <v>7.5256449014574569</v>
      </c>
      <c r="G113" s="170">
        <f t="shared" si="317"/>
        <v>2.9654036243822075</v>
      </c>
      <c r="H113" s="173"/>
      <c r="I113" s="174">
        <f t="shared" si="275"/>
        <v>3.5220197551041978E-2</v>
      </c>
      <c r="J113" s="174">
        <f t="shared" si="275"/>
        <v>2.9633149735486874</v>
      </c>
      <c r="K113" s="174">
        <f t="shared" si="275"/>
        <v>5.0471698113207548</v>
      </c>
      <c r="L113" s="174">
        <f t="shared" ref="L113:N113" si="344">(L18/L$96)*5</f>
        <v>5.5</v>
      </c>
      <c r="M113" s="174">
        <f t="shared" si="344"/>
        <v>7.9503105590062102</v>
      </c>
      <c r="N113" s="174">
        <f t="shared" si="344"/>
        <v>8.2949308755760374</v>
      </c>
      <c r="O113" s="174">
        <f t="shared" ref="O113" si="345">(O18/O$96)*5</f>
        <v>5.7831325301204819</v>
      </c>
      <c r="P113" s="173"/>
      <c r="Q113" s="175">
        <f t="shared" si="321"/>
        <v>3.0335529339666003</v>
      </c>
      <c r="R113" s="175">
        <f t="shared" si="321"/>
        <v>4.4171779141104297</v>
      </c>
      <c r="S113" s="175">
        <f t="shared" si="321"/>
        <v>7.5034867503486744</v>
      </c>
      <c r="T113" s="175">
        <f t="shared" si="321"/>
        <v>3.2525951557093431</v>
      </c>
      <c r="U113" s="175">
        <f t="shared" si="321"/>
        <v>5.1282051282051277</v>
      </c>
      <c r="V113" s="176"/>
      <c r="W113" s="177">
        <f t="shared" si="279"/>
        <v>5.1034482758620676</v>
      </c>
      <c r="X113" s="177">
        <f t="shared" si="279"/>
        <v>14.14706747565438</v>
      </c>
      <c r="Y113" s="177">
        <f t="shared" si="279"/>
        <v>9.9223685789768652</v>
      </c>
      <c r="Z113" s="177">
        <f t="shared" si="279"/>
        <v>6.5876943115894182</v>
      </c>
      <c r="AA113" s="177">
        <f t="shared" ref="AA113:AB113" si="346">(AA18/AA$96)*5</f>
        <v>3.218050676321953</v>
      </c>
      <c r="AB113" s="177">
        <f t="shared" si="346"/>
        <v>9.0140845070422539</v>
      </c>
      <c r="AC113" s="173"/>
    </row>
    <row r="114" spans="1:29" x14ac:dyDescent="0.25">
      <c r="A114" s="169" t="s">
        <v>25</v>
      </c>
      <c r="B114" s="170">
        <f t="shared" si="271"/>
        <v>4.0583232077764277</v>
      </c>
      <c r="C114" s="171">
        <f t="shared" si="272"/>
        <v>8.4594889713911332</v>
      </c>
      <c r="D114" s="172">
        <f t="shared" si="317"/>
        <v>8.2315112540192921</v>
      </c>
      <c r="E114" s="172">
        <f t="shared" si="317"/>
        <v>0.1666666666666668</v>
      </c>
      <c r="F114" s="172">
        <f t="shared" ref="F114" si="347">(F19/F$96)*5</f>
        <v>6.7554577005340946</v>
      </c>
      <c r="G114" s="170">
        <f t="shared" si="317"/>
        <v>4.2833607907742994</v>
      </c>
      <c r="H114" s="173"/>
      <c r="I114" s="174">
        <f t="shared" si="275"/>
        <v>8.9092424328083304</v>
      </c>
      <c r="J114" s="174">
        <f t="shared" si="275"/>
        <v>26.913657932872574</v>
      </c>
      <c r="K114" s="174">
        <f t="shared" si="275"/>
        <v>0</v>
      </c>
      <c r="L114" s="174">
        <f t="shared" ref="L114:N114" si="348">(L19/L$96)*5</f>
        <v>4.833333333333333</v>
      </c>
      <c r="M114" s="174">
        <f t="shared" si="348"/>
        <v>6.7080745341614909</v>
      </c>
      <c r="N114" s="174">
        <f t="shared" si="348"/>
        <v>6.2672811059907838</v>
      </c>
      <c r="O114" s="174">
        <f t="shared" ref="O114" si="349">(O19/O$96)*5</f>
        <v>0</v>
      </c>
      <c r="P114" s="173"/>
      <c r="Q114" s="175">
        <f t="shared" si="321"/>
        <v>42.690363107093603</v>
      </c>
      <c r="R114" s="175">
        <f t="shared" si="321"/>
        <v>4.0081799591002047</v>
      </c>
      <c r="S114" s="175" t="e">
        <f t="shared" si="321"/>
        <v>#VALUE!</v>
      </c>
      <c r="T114" s="175">
        <f t="shared" si="321"/>
        <v>5.882352941176471</v>
      </c>
      <c r="U114" s="175">
        <f t="shared" si="321"/>
        <v>0</v>
      </c>
      <c r="V114" s="176"/>
      <c r="W114" s="177">
        <f t="shared" si="279"/>
        <v>4.6206896551724137</v>
      </c>
      <c r="X114" s="177">
        <f t="shared" si="279"/>
        <v>0</v>
      </c>
      <c r="Y114" s="177">
        <f t="shared" si="279"/>
        <v>0</v>
      </c>
      <c r="Z114" s="177">
        <f t="shared" si="279"/>
        <v>3.4574021463070888</v>
      </c>
      <c r="AA114" s="177">
        <f t="shared" ref="AA114:AB114" si="350">(AA19/AA$96)*5</f>
        <v>2.2962206490828727</v>
      </c>
      <c r="AB114" s="177">
        <f t="shared" si="350"/>
        <v>0</v>
      </c>
      <c r="AC114" s="173"/>
    </row>
    <row r="115" spans="1:29" x14ac:dyDescent="0.25">
      <c r="A115" s="169" t="s">
        <v>26</v>
      </c>
      <c r="B115" s="170">
        <f t="shared" si="271"/>
        <v>2.8554070473876063</v>
      </c>
      <c r="C115" s="171">
        <f t="shared" si="272"/>
        <v>5.5802576981873777</v>
      </c>
      <c r="D115" s="172">
        <f t="shared" si="317"/>
        <v>0</v>
      </c>
      <c r="E115" s="172">
        <f t="shared" si="317"/>
        <v>12.833333333333332</v>
      </c>
      <c r="F115" s="172">
        <f t="shared" ref="F115" si="351">(F20/F$96)*5</f>
        <v>0.21601063998706044</v>
      </c>
      <c r="G115" s="170">
        <f t="shared" si="317"/>
        <v>3.4266886326194399</v>
      </c>
      <c r="H115" s="173"/>
      <c r="I115" s="174">
        <f t="shared" si="275"/>
        <v>3.2070470528861406</v>
      </c>
      <c r="J115" s="174">
        <f t="shared" si="275"/>
        <v>4.4455255570505923</v>
      </c>
      <c r="K115" s="174">
        <f t="shared" si="275"/>
        <v>3.8443396226415087</v>
      </c>
      <c r="L115" s="174">
        <f t="shared" ref="L115:N115" si="352">(L20/L$96)*5</f>
        <v>2</v>
      </c>
      <c r="M115" s="174">
        <f t="shared" si="352"/>
        <v>1.7391304347826086</v>
      </c>
      <c r="N115" s="174">
        <f t="shared" si="352"/>
        <v>2.7649769585253461</v>
      </c>
      <c r="O115" s="174">
        <f t="shared" ref="O115" si="353">(O20/O$96)*5</f>
        <v>0</v>
      </c>
      <c r="P115" s="173"/>
      <c r="Q115" s="175">
        <f t="shared" si="321"/>
        <v>4.2776160563811851</v>
      </c>
      <c r="R115" s="175">
        <f t="shared" si="321"/>
        <v>4.3353783231083849</v>
      </c>
      <c r="S115" s="175" t="e">
        <f t="shared" si="321"/>
        <v>#VALUE!</v>
      </c>
      <c r="T115" s="175">
        <f t="shared" si="321"/>
        <v>6.5743944636678204</v>
      </c>
      <c r="U115" s="175">
        <f t="shared" si="321"/>
        <v>0</v>
      </c>
      <c r="V115" s="176"/>
      <c r="W115" s="177">
        <f t="shared" si="279"/>
        <v>4.4827586206896548</v>
      </c>
      <c r="X115" s="177">
        <f t="shared" si="279"/>
        <v>0</v>
      </c>
      <c r="Y115" s="177">
        <f t="shared" si="279"/>
        <v>5.4515378832169024</v>
      </c>
      <c r="Z115" s="177">
        <f t="shared" si="279"/>
        <v>5.0361352421834882</v>
      </c>
      <c r="AA115" s="177">
        <f t="shared" ref="AA115:AB115" si="354">(AA20/AA$96)*5</f>
        <v>0</v>
      </c>
      <c r="AB115" s="177">
        <f t="shared" si="354"/>
        <v>0</v>
      </c>
      <c r="AC115" s="173"/>
    </row>
    <row r="116" spans="1:29" x14ac:dyDescent="0.25">
      <c r="A116" s="169" t="s">
        <v>27</v>
      </c>
      <c r="B116" s="170">
        <f t="shared" si="271"/>
        <v>6.1239368165249095</v>
      </c>
      <c r="C116" s="171">
        <f t="shared" si="272"/>
        <v>5.1609521729635288</v>
      </c>
      <c r="D116" s="172">
        <f t="shared" si="317"/>
        <v>8.4887459807073959</v>
      </c>
      <c r="E116" s="172">
        <f t="shared" si="317"/>
        <v>0</v>
      </c>
      <c r="F116" s="172">
        <f t="shared" ref="F116" si="355">(F21/F$96)*5</f>
        <v>8.3366413925225018</v>
      </c>
      <c r="G116" s="170">
        <f t="shared" si="317"/>
        <v>19.110378912685338</v>
      </c>
      <c r="H116" s="173"/>
      <c r="I116" s="174">
        <f t="shared" si="275"/>
        <v>3.2247929855268618</v>
      </c>
      <c r="J116" s="174">
        <f t="shared" si="275"/>
        <v>17.262466870976535</v>
      </c>
      <c r="K116" s="174">
        <f t="shared" si="275"/>
        <v>10.259433962264151</v>
      </c>
      <c r="L116" s="174">
        <f t="shared" ref="L116:N116" si="356">(L21/L$96)*5</f>
        <v>5.8333333333333339</v>
      </c>
      <c r="M116" s="174">
        <f t="shared" si="356"/>
        <v>6.4596273291925463</v>
      </c>
      <c r="N116" s="174">
        <f t="shared" si="356"/>
        <v>5.3456221198156681</v>
      </c>
      <c r="O116" s="174">
        <f t="shared" ref="O116" si="357">(O21/O$96)*5</f>
        <v>5.7831325301204819</v>
      </c>
      <c r="P116" s="173"/>
      <c r="Q116" s="175">
        <f t="shared" si="321"/>
        <v>8.5797456718247265</v>
      </c>
      <c r="R116" s="175">
        <f t="shared" si="321"/>
        <v>4.8261758691206555</v>
      </c>
      <c r="S116" s="175">
        <f t="shared" si="321"/>
        <v>3.2914923291492326</v>
      </c>
      <c r="T116" s="175">
        <f t="shared" si="321"/>
        <v>5.0519031141868522</v>
      </c>
      <c r="U116" s="175">
        <f t="shared" si="321"/>
        <v>5.1282051282051277</v>
      </c>
      <c r="V116" s="176"/>
      <c r="W116" s="177">
        <f t="shared" si="279"/>
        <v>5.3793103448275854</v>
      </c>
      <c r="X116" s="177">
        <f t="shared" si="279"/>
        <v>20.293355845038079</v>
      </c>
      <c r="Y116" s="177">
        <f t="shared" si="279"/>
        <v>5.2124485925213691</v>
      </c>
      <c r="Z116" s="177">
        <f t="shared" si="279"/>
        <v>3.779904919333354</v>
      </c>
      <c r="AA116" s="177">
        <f t="shared" ref="AA116:AB116" si="358">(AA21/AA$96)*5</f>
        <v>8.420950052814753</v>
      </c>
      <c r="AB116" s="177">
        <f t="shared" si="358"/>
        <v>6.76056338028169</v>
      </c>
      <c r="AC116" s="173"/>
    </row>
    <row r="117" spans="1:29" x14ac:dyDescent="0.25">
      <c r="A117" s="169" t="s">
        <v>28</v>
      </c>
      <c r="B117" s="170">
        <f t="shared" si="271"/>
        <v>4.2041312272174975</v>
      </c>
      <c r="C117" s="171">
        <f t="shared" si="272"/>
        <v>4.6350731600786208</v>
      </c>
      <c r="D117" s="172">
        <f t="shared" ref="D117:G124" si="359">(D22/D$96)*5</f>
        <v>3.8585209003215426</v>
      </c>
      <c r="E117" s="172">
        <f t="shared" si="359"/>
        <v>7.1666666666666643</v>
      </c>
      <c r="F117" s="172">
        <f t="shared" ref="F117" si="360">(F22/F$96)*5</f>
        <v>5.4367225880207117</v>
      </c>
      <c r="G117" s="170">
        <f t="shared" si="359"/>
        <v>6.7215815485996702</v>
      </c>
      <c r="H117" s="173"/>
      <c r="I117" s="174">
        <f t="shared" si="275"/>
        <v>1.9863838883909055</v>
      </c>
      <c r="J117" s="174">
        <f t="shared" si="275"/>
        <v>0.83901357789975961</v>
      </c>
      <c r="K117" s="174">
        <f t="shared" si="275"/>
        <v>5.7547169811320753</v>
      </c>
      <c r="L117" s="174">
        <f t="shared" ref="L117:N117" si="361">(L22/L$96)*5</f>
        <v>6.166666666666667</v>
      </c>
      <c r="M117" s="174">
        <f t="shared" si="361"/>
        <v>3.4782608695652173</v>
      </c>
      <c r="N117" s="174">
        <f t="shared" si="361"/>
        <v>4.0552995391705071</v>
      </c>
      <c r="O117" s="174">
        <f t="shared" ref="O117" si="362">(O22/O$96)*5</f>
        <v>4.3373493975903612</v>
      </c>
      <c r="P117" s="173"/>
      <c r="Q117" s="175">
        <f t="shared" ref="Q117:U124" si="363">(Q22/Q$96)*5</f>
        <v>6.3612685766814758</v>
      </c>
      <c r="R117" s="175">
        <f t="shared" si="363"/>
        <v>6.4621676891615554</v>
      </c>
      <c r="S117" s="175">
        <f t="shared" si="363"/>
        <v>6.1645746164574611</v>
      </c>
      <c r="T117" s="175">
        <f t="shared" si="363"/>
        <v>4.2906574394463668</v>
      </c>
      <c r="U117" s="175">
        <f t="shared" si="363"/>
        <v>2.5641025641025639</v>
      </c>
      <c r="V117" s="176"/>
      <c r="W117" s="177">
        <f t="shared" si="279"/>
        <v>4.9655172413793096</v>
      </c>
      <c r="X117" s="177">
        <f t="shared" si="279"/>
        <v>0</v>
      </c>
      <c r="Y117" s="177">
        <f t="shared" si="279"/>
        <v>12.294737383096788</v>
      </c>
      <c r="Z117" s="177">
        <f t="shared" si="279"/>
        <v>7.2794321075810693</v>
      </c>
      <c r="AA117" s="177">
        <f t="shared" ref="AA117:AB117" si="364">(AA22/AA$96)*5</f>
        <v>2.4668324159259294</v>
      </c>
      <c r="AB117" s="177">
        <f t="shared" si="364"/>
        <v>2.8169014084507045</v>
      </c>
      <c r="AC117" s="173"/>
    </row>
    <row r="118" spans="1:29" x14ac:dyDescent="0.25">
      <c r="A118" s="169" t="s">
        <v>29</v>
      </c>
      <c r="B118" s="170">
        <f t="shared" si="271"/>
        <v>4.2405832320777641</v>
      </c>
      <c r="C118" s="171">
        <f t="shared" si="272"/>
        <v>6.4048918977942781</v>
      </c>
      <c r="D118" s="172">
        <f t="shared" si="359"/>
        <v>3.8585209003215426</v>
      </c>
      <c r="E118" s="172">
        <f t="shared" si="359"/>
        <v>6.1666666666666661</v>
      </c>
      <c r="F118" s="172">
        <f t="shared" ref="F118" si="365">(F23/F$96)*5</f>
        <v>19.481597081151158</v>
      </c>
      <c r="G118" s="170">
        <f t="shared" si="359"/>
        <v>1.3838550247116972</v>
      </c>
      <c r="H118" s="173"/>
      <c r="I118" s="174">
        <f t="shared" si="275"/>
        <v>3.8935216170753622</v>
      </c>
      <c r="J118" s="174">
        <f t="shared" si="275"/>
        <v>2.1237233245191924</v>
      </c>
      <c r="K118" s="174">
        <f t="shared" si="275"/>
        <v>6.0377358490566033</v>
      </c>
      <c r="L118" s="174">
        <f t="shared" ref="L118:N118" si="366">(L23/L$96)*5</f>
        <v>4.833333333333333</v>
      </c>
      <c r="M118" s="174">
        <f t="shared" si="366"/>
        <v>3.7267080745341614</v>
      </c>
      <c r="N118" s="174">
        <f t="shared" si="366"/>
        <v>5.5299539170506922</v>
      </c>
      <c r="O118" s="174">
        <f t="shared" ref="O118" si="367">(O23/O$96)*5</f>
        <v>2.8915662650602409</v>
      </c>
      <c r="P118" s="173"/>
      <c r="Q118" s="175">
        <f t="shared" si="363"/>
        <v>1.8752872682702617</v>
      </c>
      <c r="R118" s="175">
        <f t="shared" si="363"/>
        <v>4.2535787321063401</v>
      </c>
      <c r="S118" s="175">
        <f t="shared" si="363"/>
        <v>5.0767085076708511</v>
      </c>
      <c r="T118" s="175">
        <f t="shared" si="363"/>
        <v>5.6747404844290656</v>
      </c>
      <c r="U118" s="175">
        <f t="shared" si="363"/>
        <v>3.0769230769230771</v>
      </c>
      <c r="V118" s="176"/>
      <c r="W118" s="177">
        <f t="shared" si="279"/>
        <v>5.3793103448275854</v>
      </c>
      <c r="X118" s="177">
        <f t="shared" si="279"/>
        <v>0</v>
      </c>
      <c r="Y118" s="177">
        <f t="shared" si="279"/>
        <v>3.2200116124286824</v>
      </c>
      <c r="Z118" s="177">
        <f t="shared" si="279"/>
        <v>5.0793481201913435</v>
      </c>
      <c r="AA118" s="177">
        <f t="shared" ref="AA118:AB118" si="368">(AA23/AA$96)*5</f>
        <v>7.9685634438649817</v>
      </c>
      <c r="AB118" s="177">
        <f t="shared" si="368"/>
        <v>3.380281690140845</v>
      </c>
      <c r="AC118" s="173"/>
    </row>
    <row r="119" spans="1:29" x14ac:dyDescent="0.25">
      <c r="A119" s="169" t="s">
        <v>30</v>
      </c>
      <c r="B119" s="170">
        <f t="shared" si="271"/>
        <v>5.6500607533414353</v>
      </c>
      <c r="C119" s="171">
        <f t="shared" si="272"/>
        <v>3.0923782485258791</v>
      </c>
      <c r="D119" s="172">
        <f t="shared" si="359"/>
        <v>1.6720257234726688</v>
      </c>
      <c r="E119" s="172">
        <f t="shared" si="359"/>
        <v>9.6666666666666661</v>
      </c>
      <c r="F119" s="172">
        <f t="shared" ref="F119" si="369">(F24/F$96)*5</f>
        <v>17.297678481982427</v>
      </c>
      <c r="G119" s="170">
        <f t="shared" si="359"/>
        <v>0.98846787479406917</v>
      </c>
      <c r="H119" s="173"/>
      <c r="I119" s="174">
        <f t="shared" si="275"/>
        <v>0.14558782163764389</v>
      </c>
      <c r="J119" s="174">
        <f t="shared" si="275"/>
        <v>1.3899099378559616</v>
      </c>
      <c r="K119" s="174">
        <f t="shared" si="275"/>
        <v>7.0518867924528301</v>
      </c>
      <c r="L119" s="174">
        <f t="shared" ref="L119:N119" si="370">(L24/L$96)*5</f>
        <v>4.166666666666667</v>
      </c>
      <c r="M119" s="174">
        <f t="shared" si="370"/>
        <v>2.2360248447204967</v>
      </c>
      <c r="N119" s="174">
        <f t="shared" si="370"/>
        <v>2.3963133640552998</v>
      </c>
      <c r="O119" s="174">
        <f t="shared" ref="O119" si="371">(O24/O$96)*5</f>
        <v>0</v>
      </c>
      <c r="P119" s="173"/>
      <c r="Q119" s="175">
        <f t="shared" si="363"/>
        <v>1.2256779531178181</v>
      </c>
      <c r="R119" s="175">
        <f t="shared" si="363"/>
        <v>6.4621676891615554</v>
      </c>
      <c r="S119" s="175">
        <f t="shared" si="363"/>
        <v>4.4072524407252445</v>
      </c>
      <c r="T119" s="175">
        <f t="shared" si="363"/>
        <v>4.2906574394463668</v>
      </c>
      <c r="U119" s="175">
        <f t="shared" si="363"/>
        <v>0</v>
      </c>
      <c r="V119" s="176"/>
      <c r="W119" s="177">
        <f t="shared" si="279"/>
        <v>4.9655172413793096</v>
      </c>
      <c r="X119" s="177">
        <f t="shared" si="279"/>
        <v>0</v>
      </c>
      <c r="Y119" s="177">
        <f t="shared" si="279"/>
        <v>4.5588278622957361</v>
      </c>
      <c r="Z119" s="177">
        <f t="shared" si="279"/>
        <v>8.1596528628313063</v>
      </c>
      <c r="AA119" s="177">
        <f t="shared" ref="AA119:AB119" si="372">(AA24/AA$96)*5</f>
        <v>2.319295143857814</v>
      </c>
      <c r="AB119" s="177">
        <f t="shared" si="372"/>
        <v>0</v>
      </c>
      <c r="AC119" s="173"/>
    </row>
    <row r="120" spans="1:29" x14ac:dyDescent="0.25">
      <c r="A120" s="169" t="s">
        <v>66</v>
      </c>
      <c r="B120" s="170">
        <f t="shared" si="271"/>
        <v>6.366950182260025</v>
      </c>
      <c r="C120" s="171">
        <f t="shared" si="272"/>
        <v>3.8418868748635071</v>
      </c>
      <c r="D120" s="172">
        <f t="shared" si="359"/>
        <v>2.958199356913183</v>
      </c>
      <c r="E120" s="172">
        <f t="shared" si="359"/>
        <v>7.8333333333333321</v>
      </c>
      <c r="F120" s="172">
        <f t="shared" ref="F120" si="373">(F25/F$96)*5</f>
        <v>2.9226850422236383</v>
      </c>
      <c r="G120" s="170">
        <f t="shared" si="359"/>
        <v>3.2289950576606263</v>
      </c>
      <c r="H120" s="173"/>
      <c r="I120" s="174">
        <f t="shared" si="275"/>
        <v>0.32477745267608005</v>
      </c>
      <c r="J120" s="174">
        <f t="shared" si="275"/>
        <v>0.95078355505308976</v>
      </c>
      <c r="K120" s="174">
        <f t="shared" si="275"/>
        <v>5.4952830188679247</v>
      </c>
      <c r="L120" s="174">
        <f t="shared" ref="L120:N120" si="374">(L25/L$96)*5</f>
        <v>4.833333333333333</v>
      </c>
      <c r="M120" s="174">
        <f t="shared" si="374"/>
        <v>6.7080745341614909</v>
      </c>
      <c r="N120" s="174">
        <f t="shared" si="374"/>
        <v>4.9769585253456228</v>
      </c>
      <c r="O120" s="174">
        <f t="shared" ref="O120" si="375">(O25/O$96)*5</f>
        <v>0</v>
      </c>
      <c r="P120" s="173"/>
      <c r="Q120" s="175">
        <f t="shared" si="363"/>
        <v>2.4023287881109234</v>
      </c>
      <c r="R120" s="175">
        <f t="shared" si="363"/>
        <v>5.7259713701431494</v>
      </c>
      <c r="S120" s="175">
        <f t="shared" si="363"/>
        <v>4.9093444909344495</v>
      </c>
      <c r="T120" s="175">
        <f t="shared" si="363"/>
        <v>4.2906574394463668</v>
      </c>
      <c r="U120" s="175">
        <f t="shared" si="363"/>
        <v>0</v>
      </c>
      <c r="V120" s="176"/>
      <c r="W120" s="177">
        <f t="shared" si="279"/>
        <v>4.8965517241379306</v>
      </c>
      <c r="X120" s="177">
        <f t="shared" si="279"/>
        <v>0</v>
      </c>
      <c r="Y120" s="177">
        <f t="shared" si="279"/>
        <v>4.2215203360085853</v>
      </c>
      <c r="Z120" s="177">
        <f t="shared" si="279"/>
        <v>6.1739921896866843</v>
      </c>
      <c r="AA120" s="177">
        <f t="shared" ref="AA120:AB120" si="376">(AA25/AA$96)*5</f>
        <v>2.4582510279628829</v>
      </c>
      <c r="AB120" s="177">
        <f t="shared" si="376"/>
        <v>0</v>
      </c>
      <c r="AC120" s="173"/>
    </row>
    <row r="121" spans="1:29" x14ac:dyDescent="0.25">
      <c r="A121" s="169" t="s">
        <v>32</v>
      </c>
      <c r="B121" s="170">
        <f t="shared" si="271"/>
        <v>7.3390036452004859</v>
      </c>
      <c r="C121" s="171">
        <f t="shared" si="272"/>
        <v>3.9222537671980784</v>
      </c>
      <c r="D121" s="172">
        <f t="shared" si="359"/>
        <v>5.016077170418006</v>
      </c>
      <c r="E121" s="172">
        <f t="shared" si="359"/>
        <v>5</v>
      </c>
      <c r="F121" s="172">
        <f t="shared" ref="F121" si="377">(F26/F$96)*5</f>
        <v>3.1296734031510414</v>
      </c>
      <c r="G121" s="170">
        <f t="shared" si="359"/>
        <v>5.6013179571663931</v>
      </c>
      <c r="H121" s="173"/>
      <c r="I121" s="174">
        <f t="shared" si="275"/>
        <v>11.79494746579482</v>
      </c>
      <c r="J121" s="174">
        <f t="shared" si="275"/>
        <v>10.902531017560133</v>
      </c>
      <c r="K121" s="174">
        <f t="shared" si="275"/>
        <v>8.066037735849056</v>
      </c>
      <c r="L121" s="174">
        <f t="shared" ref="L121:N121" si="378">(L26/L$96)*5</f>
        <v>4.833333333333333</v>
      </c>
      <c r="M121" s="174">
        <f t="shared" si="378"/>
        <v>4.9689440993788816</v>
      </c>
      <c r="N121" s="174">
        <f t="shared" si="378"/>
        <v>4.7926267281105996</v>
      </c>
      <c r="O121" s="174">
        <f t="shared" ref="O121" si="379">(O26/O$96)*5</f>
        <v>9.1566265060240966</v>
      </c>
      <c r="P121" s="173"/>
      <c r="Q121" s="175">
        <f t="shared" si="363"/>
        <v>3.3828711506051783</v>
      </c>
      <c r="R121" s="175">
        <f t="shared" si="363"/>
        <v>4.662576687116565</v>
      </c>
      <c r="S121" s="175">
        <f t="shared" si="363"/>
        <v>5.8298465829846577</v>
      </c>
      <c r="T121" s="175">
        <f t="shared" si="363"/>
        <v>4.8442906574394469</v>
      </c>
      <c r="U121" s="175">
        <f t="shared" si="363"/>
        <v>7.1794871794871797</v>
      </c>
      <c r="V121" s="176"/>
      <c r="W121" s="177">
        <f t="shared" si="279"/>
        <v>4.7586206896551717</v>
      </c>
      <c r="X121" s="177">
        <f t="shared" si="279"/>
        <v>0</v>
      </c>
      <c r="Y121" s="177">
        <f t="shared" si="279"/>
        <v>8.6427137326839834</v>
      </c>
      <c r="Z121" s="177">
        <f t="shared" si="279"/>
        <v>5.1823383187378393</v>
      </c>
      <c r="AA121" s="177">
        <f t="shared" ref="AA121:AB121" si="380">(AA26/AA$96)*5</f>
        <v>8.8874813110680062</v>
      </c>
      <c r="AB121" s="177">
        <f t="shared" si="380"/>
        <v>10.704225352112676</v>
      </c>
      <c r="AC121" s="173"/>
    </row>
    <row r="122" spans="1:29" x14ac:dyDescent="0.25">
      <c r="A122" s="169" t="s">
        <v>33</v>
      </c>
      <c r="B122" s="170">
        <f t="shared" si="271"/>
        <v>5.8201701093560141</v>
      </c>
      <c r="C122" s="171">
        <f t="shared" si="272"/>
        <v>5.7374972701463207</v>
      </c>
      <c r="D122" s="172">
        <f t="shared" si="359"/>
        <v>2.4437299035369771</v>
      </c>
      <c r="E122" s="172">
        <f t="shared" si="359"/>
        <v>6.4999999999999991</v>
      </c>
      <c r="F122" s="172">
        <f t="shared" ref="F122" si="381">(F27/F$96)*5</f>
        <v>4.3253065345126647</v>
      </c>
      <c r="G122" s="170">
        <f t="shared" si="359"/>
        <v>5.4036243822075782</v>
      </c>
      <c r="H122" s="173"/>
      <c r="I122" s="174">
        <f t="shared" si="275"/>
        <v>14.343639560262947</v>
      </c>
      <c r="J122" s="174">
        <f t="shared" si="275"/>
        <v>11.182245901530285</v>
      </c>
      <c r="K122" s="174">
        <f t="shared" si="275"/>
        <v>6.533018867924528</v>
      </c>
      <c r="L122" s="174">
        <f t="shared" ref="L122:N122" si="382">(L27/L$96)*5</f>
        <v>6.166666666666667</v>
      </c>
      <c r="M122" s="174">
        <f t="shared" si="382"/>
        <v>4.7204968944099379</v>
      </c>
      <c r="N122" s="174">
        <f t="shared" si="382"/>
        <v>5.8986175115207375</v>
      </c>
      <c r="O122" s="174">
        <f t="shared" ref="O122" si="383">(O27/O$96)*5</f>
        <v>4.8192771084337345</v>
      </c>
      <c r="P122" s="173"/>
      <c r="Q122" s="175">
        <f t="shared" si="363"/>
        <v>4.2040753791941157</v>
      </c>
      <c r="R122" s="175">
        <f t="shared" si="363"/>
        <v>5.1533742331288348</v>
      </c>
      <c r="S122" s="175">
        <f t="shared" si="363"/>
        <v>5.6903765690376575</v>
      </c>
      <c r="T122" s="175">
        <f t="shared" si="363"/>
        <v>5.882352941176471</v>
      </c>
      <c r="U122" s="175">
        <f t="shared" si="363"/>
        <v>5.1282051282051277</v>
      </c>
      <c r="V122" s="176"/>
      <c r="W122" s="177">
        <f t="shared" si="279"/>
        <v>4.4827586206896548</v>
      </c>
      <c r="X122" s="177">
        <f t="shared" si="279"/>
        <v>0</v>
      </c>
      <c r="Y122" s="177">
        <f t="shared" si="279"/>
        <v>3.1759165238671643</v>
      </c>
      <c r="Z122" s="177">
        <f t="shared" si="279"/>
        <v>4.6529214886150134</v>
      </c>
      <c r="AA122" s="177">
        <f t="shared" ref="AA122:AB122" si="384">(AA27/AA$96)*5</f>
        <v>5.9745690426503977</v>
      </c>
      <c r="AB122" s="177">
        <f t="shared" si="384"/>
        <v>2.2535211267605635</v>
      </c>
      <c r="AC122" s="173"/>
    </row>
    <row r="123" spans="1:29" x14ac:dyDescent="0.25">
      <c r="A123" s="169" t="s">
        <v>34</v>
      </c>
      <c r="B123" s="170">
        <f t="shared" si="271"/>
        <v>5.8809234507897932</v>
      </c>
      <c r="C123" s="171">
        <f t="shared" si="272"/>
        <v>4.1982965713037785</v>
      </c>
      <c r="D123" s="172">
        <f t="shared" si="359"/>
        <v>7.7170418006430852</v>
      </c>
      <c r="E123" s="172">
        <f t="shared" si="359"/>
        <v>0.1666666666666668</v>
      </c>
      <c r="F123" s="172">
        <f t="shared" ref="F123" si="385">(F28/F$96)*5</f>
        <v>4.4652916015381026</v>
      </c>
      <c r="G123" s="170">
        <f t="shared" si="359"/>
        <v>4.6787479406919275</v>
      </c>
      <c r="H123" s="173"/>
      <c r="I123" s="174">
        <f t="shared" si="275"/>
        <v>13.879699724025102</v>
      </c>
      <c r="J123" s="174">
        <f t="shared" si="275"/>
        <v>7.9137436499404235</v>
      </c>
      <c r="K123" s="174">
        <f t="shared" si="275"/>
        <v>5.0235849056603774</v>
      </c>
      <c r="L123" s="174">
        <f t="shared" ref="L123:N123" si="386">(L28/L$96)*5</f>
        <v>3.8333333333333335</v>
      </c>
      <c r="M123" s="174">
        <f t="shared" si="386"/>
        <v>6.7080745341614909</v>
      </c>
      <c r="N123" s="174">
        <f t="shared" si="386"/>
        <v>4.7926267281105996</v>
      </c>
      <c r="O123" s="174">
        <f t="shared" ref="O123" si="387">(O28/O$96)*5</f>
        <v>2.8915662650602409</v>
      </c>
      <c r="P123" s="173"/>
      <c r="Q123" s="175">
        <f t="shared" si="363"/>
        <v>4.1979469894285275</v>
      </c>
      <c r="R123" s="175">
        <f t="shared" si="363"/>
        <v>4.0899795501022496</v>
      </c>
      <c r="S123" s="175">
        <f t="shared" si="363"/>
        <v>4.3514644351464433</v>
      </c>
      <c r="T123" s="175">
        <f t="shared" si="363"/>
        <v>4.913494809688582</v>
      </c>
      <c r="U123" s="175">
        <f t="shared" si="363"/>
        <v>4.1025641025641022</v>
      </c>
      <c r="V123" s="176"/>
      <c r="W123" s="177">
        <f t="shared" si="279"/>
        <v>5.3793103448275854</v>
      </c>
      <c r="X123" s="177">
        <f t="shared" si="279"/>
        <v>10.322491478012596</v>
      </c>
      <c r="Y123" s="177">
        <f t="shared" si="279"/>
        <v>1.0146712608820139</v>
      </c>
      <c r="Z123" s="177">
        <f t="shared" si="279"/>
        <v>3.4333929481527399</v>
      </c>
      <c r="AA123" s="177">
        <f t="shared" ref="AA123:AB123" si="388">(AA28/AA$96)*5</f>
        <v>12.669620684460256</v>
      </c>
      <c r="AB123" s="177">
        <f t="shared" si="388"/>
        <v>4.507042253521127</v>
      </c>
      <c r="AC123" s="173"/>
    </row>
    <row r="124" spans="1:29" x14ac:dyDescent="0.25">
      <c r="A124" s="169" t="s">
        <v>35</v>
      </c>
      <c r="B124" s="170">
        <f t="shared" si="271"/>
        <v>5.613608748481167</v>
      </c>
      <c r="C124" s="171">
        <f t="shared" si="272"/>
        <v>6.0187813933173198</v>
      </c>
      <c r="D124" s="172">
        <f t="shared" si="359"/>
        <v>5.9163987138263661</v>
      </c>
      <c r="E124" s="172">
        <f t="shared" si="359"/>
        <v>3.6666666666666661</v>
      </c>
      <c r="F124" s="172">
        <f t="shared" ref="F124" si="389">(F29/F$96)*5</f>
        <v>0.66338019493591194</v>
      </c>
      <c r="G124" s="170">
        <f t="shared" si="359"/>
        <v>11.334431630971993</v>
      </c>
      <c r="H124" s="173"/>
      <c r="I124" s="174">
        <f t="shared" si="275"/>
        <v>8.2256298637428849</v>
      </c>
      <c r="J124" s="174">
        <f t="shared" si="275"/>
        <v>3.8909406757185168</v>
      </c>
      <c r="K124" s="174">
        <f t="shared" si="275"/>
        <v>4.3867924528301891</v>
      </c>
      <c r="L124" s="174">
        <f t="shared" ref="L124:N124" si="390">(L29/L$96)*5</f>
        <v>7.5</v>
      </c>
      <c r="M124" s="174">
        <f t="shared" si="390"/>
        <v>5.7142857142857135</v>
      </c>
      <c r="N124" s="174">
        <f t="shared" si="390"/>
        <v>4.0552995391705071</v>
      </c>
      <c r="O124" s="174">
        <f t="shared" ref="O124" si="391">(O29/O$96)*5</f>
        <v>4.8192771084337345</v>
      </c>
      <c r="P124" s="173"/>
      <c r="Q124" s="175">
        <f t="shared" si="363"/>
        <v>3.3215872529492869</v>
      </c>
      <c r="R124" s="175">
        <f t="shared" si="363"/>
        <v>3.7627811860940694</v>
      </c>
      <c r="S124" s="175" t="e">
        <f t="shared" si="363"/>
        <v>#VALUE!</v>
      </c>
      <c r="T124" s="175">
        <f t="shared" si="363"/>
        <v>5.8131487889273359</v>
      </c>
      <c r="U124" s="175">
        <f t="shared" si="363"/>
        <v>3.0769230769230771</v>
      </c>
      <c r="V124" s="176"/>
      <c r="W124" s="177">
        <f t="shared" si="279"/>
        <v>5.2413793103448274</v>
      </c>
      <c r="X124" s="177">
        <f t="shared" si="279"/>
        <v>0</v>
      </c>
      <c r="Y124" s="177">
        <f t="shared" si="279"/>
        <v>3.0511248755719893</v>
      </c>
      <c r="Z124" s="177">
        <f t="shared" si="279"/>
        <v>3.8649588781432165</v>
      </c>
      <c r="AA124" s="177">
        <f t="shared" ref="AA124:AB124" si="392">(AA29/AA$96)*5</f>
        <v>7.2989664774303087</v>
      </c>
      <c r="AB124" s="177">
        <f t="shared" si="392"/>
        <v>5.6338028169014089</v>
      </c>
      <c r="AC124" s="173"/>
    </row>
    <row r="125" spans="1:29" s="168" customFormat="1" x14ac:dyDescent="0.25">
      <c r="D125" s="181"/>
      <c r="E125" s="181"/>
      <c r="F125" s="181"/>
      <c r="V125" s="145"/>
    </row>
    <row r="126" spans="1:29" x14ac:dyDescent="0.25">
      <c r="A126" s="169" t="s">
        <v>8</v>
      </c>
      <c r="B126" s="182">
        <f t="shared" ref="B126:B153" si="393">IF(B97&lt;10, B97, 10)</f>
        <v>4.0583232077764277</v>
      </c>
      <c r="C126" s="183">
        <f t="shared" ref="C126:C153" si="394">10-(IF(C97&lt;10, C97, 10))</f>
        <v>4.0441144354662582</v>
      </c>
      <c r="D126" s="184">
        <f t="shared" ref="D126:E153" si="395">10-(IF(D97&lt;10, D97, 10))</f>
        <v>0.99678456591639986</v>
      </c>
      <c r="E126" s="184">
        <f t="shared" si="395"/>
        <v>9.8333333333333339</v>
      </c>
      <c r="F126" s="184">
        <f>(IF(F97&lt;10, F97, 10))</f>
        <v>6.0657176040220362</v>
      </c>
      <c r="G126" s="182">
        <f t="shared" ref="G126:G153" si="396">IF(G97&lt;10, G97, 10)</f>
        <v>6.9851729818780894</v>
      </c>
      <c r="H126" s="154"/>
      <c r="I126" s="185">
        <f t="shared" ref="I126:I153" si="397">IF(I97&lt;10, I97, 10)</f>
        <v>10</v>
      </c>
      <c r="J126" s="185">
        <f t="shared" ref="J126:K153" si="398">IF(J97&lt;10, J97, 10)</f>
        <v>4.9526932810494904</v>
      </c>
      <c r="K126" s="185">
        <f t="shared" si="398"/>
        <v>1.7216981132075471</v>
      </c>
      <c r="L126" s="185">
        <f t="shared" ref="L126:N126" si="399">IF(L97&lt;10, L97, 10)</f>
        <v>5.6666666666666679</v>
      </c>
      <c r="M126" s="185">
        <f t="shared" si="399"/>
        <v>6.2111801242236018</v>
      </c>
      <c r="N126" s="185">
        <f t="shared" si="399"/>
        <v>5.1612903225806459</v>
      </c>
      <c r="O126" s="185">
        <f t="shared" ref="O126" si="400">IF(O97&lt;10, O97, 10)</f>
        <v>7.7108433734939759</v>
      </c>
      <c r="P126" s="154"/>
      <c r="Q126" s="186">
        <f t="shared" ref="Q126:U135" si="401">IF(Q97&lt;10, Q97, 10)</f>
        <v>10</v>
      </c>
      <c r="R126" s="186">
        <f>10-(IF(R97&lt;10, R97, 10))</f>
        <v>5.9918200408997953</v>
      </c>
      <c r="S126" s="186">
        <f t="shared" si="401"/>
        <v>4.156206415620642</v>
      </c>
      <c r="T126" s="186">
        <f t="shared" si="401"/>
        <v>5.8131487889273359</v>
      </c>
      <c r="U126" s="186">
        <f t="shared" si="401"/>
        <v>6.1538461538461542</v>
      </c>
      <c r="V126" s="187"/>
      <c r="W126" s="188">
        <f t="shared" ref="W126:W153" si="402">10-(IF(W97&lt;10, W97, 10))</f>
        <v>5.1724137931034493</v>
      </c>
      <c r="X126" s="188">
        <f t="shared" ref="X126:Z153" si="403">IF(X97&lt;10, X97, 10)</f>
        <v>0</v>
      </c>
      <c r="Y126" s="188">
        <f t="shared" si="403"/>
        <v>4.3500343353052893</v>
      </c>
      <c r="Z126" s="188">
        <f t="shared" si="403"/>
        <v>3.8341924770516589</v>
      </c>
      <c r="AA126" s="188">
        <f t="shared" ref="AA126:AB126" si="404">IF(AA97&lt;10, AA97, 10)</f>
        <v>6.8393336803587186</v>
      </c>
      <c r="AB126" s="188">
        <f t="shared" si="404"/>
        <v>7.8873239436619711</v>
      </c>
      <c r="AC126" s="154"/>
    </row>
    <row r="127" spans="1:29" x14ac:dyDescent="0.25">
      <c r="A127" s="169" t="s">
        <v>9</v>
      </c>
      <c r="B127" s="182">
        <f t="shared" si="393"/>
        <v>5.407047387606319</v>
      </c>
      <c r="C127" s="183">
        <f t="shared" si="394"/>
        <v>4.7097619567591176</v>
      </c>
      <c r="D127" s="184">
        <f t="shared" si="395"/>
        <v>1.7684887459807079</v>
      </c>
      <c r="E127" s="184">
        <f t="shared" si="395"/>
        <v>9.6666666666666661</v>
      </c>
      <c r="F127" s="184">
        <f t="shared" ref="F127:F153" si="405">(IF(F98&lt;10, F98, 10))</f>
        <v>2.1397786127819569</v>
      </c>
      <c r="G127" s="182">
        <f t="shared" si="396"/>
        <v>10</v>
      </c>
      <c r="H127" s="154"/>
      <c r="I127" s="185">
        <f t="shared" si="397"/>
        <v>3.5033139444815156</v>
      </c>
      <c r="J127" s="185">
        <f t="shared" si="398"/>
        <v>8.2043127383960464</v>
      </c>
      <c r="K127" s="185">
        <f t="shared" si="398"/>
        <v>4.4103773584905666</v>
      </c>
      <c r="L127" s="185">
        <f t="shared" ref="L127:N127" si="406">IF(L98&lt;10, L98, 10)</f>
        <v>5.8333333333333339</v>
      </c>
      <c r="M127" s="185">
        <f t="shared" si="406"/>
        <v>9.1925465838509304</v>
      </c>
      <c r="N127" s="185">
        <f t="shared" si="406"/>
        <v>6.6359447004608292</v>
      </c>
      <c r="O127" s="185">
        <f t="shared" ref="O127" si="407">IF(O98&lt;10, O98, 10)</f>
        <v>5.7831325301204819</v>
      </c>
      <c r="P127" s="154"/>
      <c r="Q127" s="186">
        <f t="shared" si="401"/>
        <v>7.3418109391757298</v>
      </c>
      <c r="R127" s="186">
        <f t="shared" ref="R127:R153" si="408">10-(IF(R98&lt;10, R98, 10))</f>
        <v>4.9284253578732109</v>
      </c>
      <c r="S127" s="186">
        <f t="shared" si="401"/>
        <v>3.0962343096234313</v>
      </c>
      <c r="T127" s="186">
        <f t="shared" si="401"/>
        <v>5.8131487889273359</v>
      </c>
      <c r="U127" s="186">
        <f t="shared" si="401"/>
        <v>6.1538461538461542</v>
      </c>
      <c r="V127" s="187"/>
      <c r="W127" s="188">
        <f t="shared" si="402"/>
        <v>5.5172413793103452</v>
      </c>
      <c r="X127" s="188">
        <f t="shared" si="403"/>
        <v>0</v>
      </c>
      <c r="Y127" s="188">
        <f t="shared" si="403"/>
        <v>2.9157472460162008</v>
      </c>
      <c r="Z127" s="188">
        <f t="shared" si="403"/>
        <v>3.8493755102381835</v>
      </c>
      <c r="AA127" s="188">
        <f t="shared" ref="AA127:AB127" si="409">IF(AA98&lt;10, AA98, 10)</f>
        <v>7.6475450220807915</v>
      </c>
      <c r="AB127" s="188">
        <f t="shared" si="409"/>
        <v>5.6338028169014089</v>
      </c>
      <c r="AC127" s="154"/>
    </row>
    <row r="128" spans="1:29" x14ac:dyDescent="0.25">
      <c r="A128" s="169" t="s">
        <v>10</v>
      </c>
      <c r="B128" s="182">
        <f t="shared" si="393"/>
        <v>7.8736330498177409</v>
      </c>
      <c r="C128" s="183">
        <f t="shared" si="394"/>
        <v>7.3461454466040621</v>
      </c>
      <c r="D128" s="184">
        <f t="shared" si="395"/>
        <v>8.8424437299035379</v>
      </c>
      <c r="E128" s="184">
        <f t="shared" si="395"/>
        <v>0</v>
      </c>
      <c r="F128" s="184">
        <f t="shared" si="405"/>
        <v>10</v>
      </c>
      <c r="G128" s="182">
        <f t="shared" si="396"/>
        <v>2.8336079077429983</v>
      </c>
      <c r="H128" s="154"/>
      <c r="I128" s="185">
        <f t="shared" si="397"/>
        <v>0.17457023263926386</v>
      </c>
      <c r="J128" s="185">
        <f t="shared" si="398"/>
        <v>2.2765894116350847</v>
      </c>
      <c r="K128" s="185">
        <f t="shared" si="398"/>
        <v>6.1792452830188687</v>
      </c>
      <c r="L128" s="185">
        <f t="shared" ref="L128:N128" si="410">IF(L99&lt;10, L99, 10)</f>
        <v>4.5000000000000009</v>
      </c>
      <c r="M128" s="185">
        <f t="shared" si="410"/>
        <v>2.7329192546583849</v>
      </c>
      <c r="N128" s="185">
        <f t="shared" si="410"/>
        <v>3.3179723502304146</v>
      </c>
      <c r="O128" s="185">
        <f t="shared" ref="O128" si="411">IF(O99&lt;10, O99, 10)</f>
        <v>6.7469879518072284</v>
      </c>
      <c r="P128" s="154"/>
      <c r="Q128" s="186">
        <f t="shared" si="401"/>
        <v>1.0785965987436799</v>
      </c>
      <c r="R128" s="186">
        <f t="shared" si="408"/>
        <v>4.1104294478527601</v>
      </c>
      <c r="S128" s="186">
        <f t="shared" si="401"/>
        <v>4.9093444909344495</v>
      </c>
      <c r="T128" s="186">
        <f t="shared" si="401"/>
        <v>3.0449826989619382</v>
      </c>
      <c r="U128" s="186">
        <f t="shared" si="401"/>
        <v>6.1538461538461542</v>
      </c>
      <c r="V128" s="187"/>
      <c r="W128" s="188">
        <f t="shared" si="402"/>
        <v>5.5172413793103452</v>
      </c>
      <c r="X128" s="188">
        <f t="shared" si="403"/>
        <v>0</v>
      </c>
      <c r="Y128" s="188">
        <f t="shared" si="403"/>
        <v>7.2112306036425302</v>
      </c>
      <c r="Z128" s="188">
        <f t="shared" si="403"/>
        <v>8.4265238363763864</v>
      </c>
      <c r="AA128" s="188">
        <f t="shared" ref="AA128:AB128" si="412">IF(AA99&lt;10, AA99, 10)</f>
        <v>1.0472707660873271</v>
      </c>
      <c r="AB128" s="188">
        <f t="shared" si="412"/>
        <v>6.76056338028169</v>
      </c>
      <c r="AC128" s="154"/>
    </row>
    <row r="129" spans="1:29" x14ac:dyDescent="0.25">
      <c r="A129" s="169" t="s">
        <v>75</v>
      </c>
      <c r="B129" s="182">
        <f t="shared" si="393"/>
        <v>4.5321992709599028</v>
      </c>
      <c r="C129" s="183">
        <f t="shared" si="394"/>
        <v>7.7077964621096307</v>
      </c>
      <c r="D129" s="184">
        <f t="shared" si="395"/>
        <v>9.2282958199356919</v>
      </c>
      <c r="E129" s="184">
        <f t="shared" si="395"/>
        <v>0</v>
      </c>
      <c r="F129" s="184">
        <f t="shared" si="405"/>
        <v>6.9301974256356651</v>
      </c>
      <c r="G129" s="182">
        <f t="shared" si="396"/>
        <v>2.8995057660626031</v>
      </c>
      <c r="H129" s="154"/>
      <c r="I129" s="185">
        <f t="shared" si="397"/>
        <v>0.38418259436803526</v>
      </c>
      <c r="J129" s="185">
        <f t="shared" si="398"/>
        <v>5.966584026035485</v>
      </c>
      <c r="K129" s="185">
        <f t="shared" si="398"/>
        <v>0</v>
      </c>
      <c r="L129" s="185">
        <f t="shared" ref="L129:N129" si="413">IF(L100&lt;10, L100, 10)</f>
        <v>2.6666666666666665</v>
      </c>
      <c r="M129" s="185">
        <f t="shared" si="413"/>
        <v>2.2360248447204967</v>
      </c>
      <c r="N129" s="185">
        <f t="shared" si="413"/>
        <v>5.5299539170506922</v>
      </c>
      <c r="O129" s="185">
        <f t="shared" ref="O129" si="414">IF(O100&lt;10, O100, 10)</f>
        <v>0</v>
      </c>
      <c r="P129" s="154"/>
      <c r="Q129" s="186">
        <f t="shared" si="401"/>
        <v>0.60058219702773086</v>
      </c>
      <c r="R129" s="186">
        <f t="shared" si="408"/>
        <v>5.5828220858895703</v>
      </c>
      <c r="S129" s="186">
        <f t="shared" si="401"/>
        <v>6.1087866108786599</v>
      </c>
      <c r="T129" s="186">
        <f t="shared" si="401"/>
        <v>5.3979238754325269</v>
      </c>
      <c r="U129" s="186">
        <f t="shared" si="401"/>
        <v>0</v>
      </c>
      <c r="V129" s="187"/>
      <c r="W129" s="188">
        <f t="shared" si="402"/>
        <v>5.3793103448275863</v>
      </c>
      <c r="X129" s="188">
        <f t="shared" si="403"/>
        <v>9.892502840662468</v>
      </c>
      <c r="Y129" s="188">
        <f t="shared" si="403"/>
        <v>3.092853803023456</v>
      </c>
      <c r="Z129" s="188">
        <f t="shared" si="403"/>
        <v>6.5807464341449409</v>
      </c>
      <c r="AA129" s="188">
        <f t="shared" ref="AA129:AB129" si="415">IF(AA100&lt;10, AA100, 10)</f>
        <v>2.7535962729252512</v>
      </c>
      <c r="AB129" s="188">
        <f t="shared" si="415"/>
        <v>0</v>
      </c>
      <c r="AC129" s="154"/>
    </row>
    <row r="130" spans="1:29" x14ac:dyDescent="0.25">
      <c r="A130" s="169" t="s">
        <v>12</v>
      </c>
      <c r="B130" s="182">
        <f t="shared" si="393"/>
        <v>7.5698663426488464</v>
      </c>
      <c r="C130" s="183">
        <f t="shared" si="394"/>
        <v>6.6210963092378243</v>
      </c>
      <c r="D130" s="184">
        <f t="shared" si="395"/>
        <v>9.614147909967846</v>
      </c>
      <c r="E130" s="184">
        <f t="shared" si="395"/>
        <v>0</v>
      </c>
      <c r="F130" s="184">
        <f t="shared" si="405"/>
        <v>0.45747702277496693</v>
      </c>
      <c r="G130" s="182">
        <f t="shared" si="396"/>
        <v>1.5156507413509059</v>
      </c>
      <c r="H130" s="154"/>
      <c r="I130" s="185">
        <f t="shared" si="397"/>
        <v>2.3745656254921239</v>
      </c>
      <c r="J130" s="185">
        <f t="shared" si="398"/>
        <v>5.9459024914879146</v>
      </c>
      <c r="K130" s="185">
        <f t="shared" si="398"/>
        <v>7.0754716981132074E-2</v>
      </c>
      <c r="L130" s="185">
        <f t="shared" ref="L130:N130" si="416">IF(L101&lt;10, L101, 10)</f>
        <v>4</v>
      </c>
      <c r="M130" s="185">
        <f t="shared" si="416"/>
        <v>3.2298136645962732</v>
      </c>
      <c r="N130" s="185">
        <f t="shared" si="416"/>
        <v>4.4239631336405525</v>
      </c>
      <c r="O130" s="185">
        <f t="shared" ref="O130" si="417">IF(O101&lt;10, O101, 10)</f>
        <v>3.8554216867469879</v>
      </c>
      <c r="P130" s="154"/>
      <c r="Q130" s="186">
        <f t="shared" si="401"/>
        <v>4.1795618201317595</v>
      </c>
      <c r="R130" s="186">
        <f t="shared" si="408"/>
        <v>5.7464212678936599</v>
      </c>
      <c r="S130" s="186">
        <f t="shared" si="401"/>
        <v>5.5509065550906556</v>
      </c>
      <c r="T130" s="186">
        <f t="shared" si="401"/>
        <v>4.6366782006920424</v>
      </c>
      <c r="U130" s="186">
        <f t="shared" si="401"/>
        <v>2.0512820512820511</v>
      </c>
      <c r="V130" s="187"/>
      <c r="W130" s="188">
        <f t="shared" si="402"/>
        <v>4.5517241379310347</v>
      </c>
      <c r="X130" s="188">
        <f t="shared" si="403"/>
        <v>0</v>
      </c>
      <c r="Y130" s="188">
        <f t="shared" si="403"/>
        <v>0</v>
      </c>
      <c r="Z130" s="188">
        <f t="shared" si="403"/>
        <v>4.7786676683150251</v>
      </c>
      <c r="AA130" s="188">
        <f t="shared" ref="AA130:AB130" si="418">IF(AA101&lt;10, AA101, 10)</f>
        <v>2.6629077099007841</v>
      </c>
      <c r="AB130" s="188">
        <f t="shared" si="418"/>
        <v>1.1267605633802817</v>
      </c>
      <c r="AC130" s="154"/>
    </row>
    <row r="131" spans="1:29" x14ac:dyDescent="0.25">
      <c r="A131" s="169" t="s">
        <v>13</v>
      </c>
      <c r="B131" s="182">
        <f t="shared" si="393"/>
        <v>7.1567436208991495</v>
      </c>
      <c r="C131" s="183">
        <f t="shared" si="394"/>
        <v>6.0829875518672196</v>
      </c>
      <c r="D131" s="184">
        <f t="shared" si="395"/>
        <v>7.041800643086817</v>
      </c>
      <c r="E131" s="184">
        <f t="shared" si="395"/>
        <v>3.3333333333333339</v>
      </c>
      <c r="F131" s="184">
        <f t="shared" si="405"/>
        <v>10</v>
      </c>
      <c r="G131" s="182">
        <f t="shared" si="396"/>
        <v>5.0082372322899502</v>
      </c>
      <c r="H131" s="154"/>
      <c r="I131" s="185">
        <f t="shared" si="397"/>
        <v>0.25099089245727801</v>
      </c>
      <c r="J131" s="185">
        <f t="shared" si="398"/>
        <v>1.5429603362844948</v>
      </c>
      <c r="K131" s="185">
        <f t="shared" si="398"/>
        <v>8.3254716981132066</v>
      </c>
      <c r="L131" s="185">
        <f t="shared" ref="L131:N131" si="419">IF(L102&lt;10, L102, 10)</f>
        <v>5.8333333333333339</v>
      </c>
      <c r="M131" s="185">
        <f t="shared" si="419"/>
        <v>6.4596273291925463</v>
      </c>
      <c r="N131" s="185">
        <f t="shared" si="419"/>
        <v>4.2396313364055302</v>
      </c>
      <c r="O131" s="185">
        <f t="shared" ref="O131" si="420">IF(O102&lt;10, O102, 10)</f>
        <v>0</v>
      </c>
      <c r="P131" s="154"/>
      <c r="Q131" s="186">
        <f t="shared" si="401"/>
        <v>10</v>
      </c>
      <c r="R131" s="186">
        <f t="shared" si="408"/>
        <v>4.5194274028629859</v>
      </c>
      <c r="S131" s="186" t="e">
        <f t="shared" si="401"/>
        <v>#VALUE!</v>
      </c>
      <c r="T131" s="186">
        <f t="shared" si="401"/>
        <v>4.8442906574394469</v>
      </c>
      <c r="U131" s="186">
        <f t="shared" si="401"/>
        <v>0</v>
      </c>
      <c r="V131" s="187"/>
      <c r="W131" s="188">
        <f t="shared" si="402"/>
        <v>4.4137931034482758</v>
      </c>
      <c r="X131" s="188">
        <f t="shared" si="403"/>
        <v>0</v>
      </c>
      <c r="Y131" s="188">
        <f t="shared" si="403"/>
        <v>10</v>
      </c>
      <c r="Z131" s="188">
        <f t="shared" si="403"/>
        <v>6.1478962675157023</v>
      </c>
      <c r="AA131" s="188">
        <f t="shared" ref="AA131:AB131" si="421">IF(AA102&lt;10, AA102, 10)</f>
        <v>3.3452646194621618</v>
      </c>
      <c r="AB131" s="188">
        <f t="shared" si="421"/>
        <v>0</v>
      </c>
      <c r="AC131" s="154"/>
    </row>
    <row r="132" spans="1:29" x14ac:dyDescent="0.25">
      <c r="A132" s="169" t="s">
        <v>14</v>
      </c>
      <c r="B132" s="182">
        <f t="shared" si="393"/>
        <v>4.6780072904009726</v>
      </c>
      <c r="C132" s="183">
        <f t="shared" si="394"/>
        <v>3.4553395937977713</v>
      </c>
      <c r="D132" s="184">
        <f t="shared" si="395"/>
        <v>2.2829581993569148</v>
      </c>
      <c r="E132" s="184">
        <f t="shared" si="395"/>
        <v>9.5</v>
      </c>
      <c r="F132" s="184">
        <f t="shared" si="405"/>
        <v>10</v>
      </c>
      <c r="G132" s="182">
        <f t="shared" si="396"/>
        <v>5.4036243822075782</v>
      </c>
      <c r="H132" s="154"/>
      <c r="I132" s="185">
        <f t="shared" si="397"/>
        <v>5.7598877136295226</v>
      </c>
      <c r="J132" s="185">
        <f t="shared" si="398"/>
        <v>9.9501470808870387</v>
      </c>
      <c r="K132" s="185">
        <f t="shared" si="398"/>
        <v>3.1839622641509435</v>
      </c>
      <c r="L132" s="185">
        <f t="shared" ref="L132:N132" si="422">IF(L103&lt;10, L103, 10)</f>
        <v>3.8333333333333335</v>
      </c>
      <c r="M132" s="185">
        <f t="shared" si="422"/>
        <v>4.7204968944099379</v>
      </c>
      <c r="N132" s="185">
        <f t="shared" si="422"/>
        <v>4.6082949308755765</v>
      </c>
      <c r="O132" s="185">
        <f t="shared" ref="O132" si="423">IF(O103&lt;10, O103, 10)</f>
        <v>0</v>
      </c>
      <c r="P132" s="154"/>
      <c r="Q132" s="186">
        <f t="shared" si="401"/>
        <v>8.0465757622184757</v>
      </c>
      <c r="R132" s="186">
        <f t="shared" si="408"/>
        <v>7.0552147239263796</v>
      </c>
      <c r="S132" s="186">
        <f t="shared" si="401"/>
        <v>3.7935843793584385</v>
      </c>
      <c r="T132" s="186">
        <f t="shared" si="401"/>
        <v>4.3598615916955028</v>
      </c>
      <c r="U132" s="186">
        <f t="shared" si="401"/>
        <v>0</v>
      </c>
      <c r="V132" s="187"/>
      <c r="W132" s="188">
        <f t="shared" si="402"/>
        <v>4.6206896551724146</v>
      </c>
      <c r="X132" s="188">
        <f t="shared" si="403"/>
        <v>10</v>
      </c>
      <c r="Y132" s="188">
        <f t="shared" si="403"/>
        <v>0.88510776370694355</v>
      </c>
      <c r="Z132" s="188">
        <f t="shared" si="403"/>
        <v>3.2341088749031961</v>
      </c>
      <c r="AA132" s="188">
        <f t="shared" ref="AA132:AB132" si="424">IF(AA103&lt;10, AA103, 10)</f>
        <v>10</v>
      </c>
      <c r="AB132" s="188">
        <f t="shared" si="424"/>
        <v>0</v>
      </c>
      <c r="AC132" s="154"/>
    </row>
    <row r="133" spans="1:29" x14ac:dyDescent="0.25">
      <c r="A133" s="169" t="s">
        <v>15</v>
      </c>
      <c r="B133" s="182">
        <f t="shared" si="393"/>
        <v>3.2199270959902799</v>
      </c>
      <c r="C133" s="183">
        <f t="shared" si="394"/>
        <v>1.4217077964621101</v>
      </c>
      <c r="D133" s="184">
        <f t="shared" si="395"/>
        <v>2.4115755627009658</v>
      </c>
      <c r="E133" s="184">
        <f t="shared" si="395"/>
        <v>9.1666666666666661</v>
      </c>
      <c r="F133" s="184">
        <f t="shared" si="405"/>
        <v>1.9476466317205909</v>
      </c>
      <c r="G133" s="182">
        <f t="shared" si="396"/>
        <v>7.7759472817133446</v>
      </c>
      <c r="H133" s="154"/>
      <c r="I133" s="185">
        <f t="shared" si="397"/>
        <v>1.3681675213477964</v>
      </c>
      <c r="J133" s="185">
        <f t="shared" si="398"/>
        <v>1.6695111797632376</v>
      </c>
      <c r="K133" s="185">
        <f t="shared" si="398"/>
        <v>6.2028301886792461</v>
      </c>
      <c r="L133" s="185">
        <f t="shared" ref="L133:N133" si="425">IF(L104&lt;10, L104, 10)</f>
        <v>4.3333333333333339</v>
      </c>
      <c r="M133" s="185">
        <f t="shared" si="425"/>
        <v>7.7018633540372665</v>
      </c>
      <c r="N133" s="185">
        <f t="shared" si="425"/>
        <v>4.2396313364055302</v>
      </c>
      <c r="O133" s="185">
        <f t="shared" ref="O133" si="426">IF(O104&lt;10, O104, 10)</f>
        <v>5.7831325301204819</v>
      </c>
      <c r="P133" s="154"/>
      <c r="Q133" s="186">
        <f t="shared" si="401"/>
        <v>2.49425463459476</v>
      </c>
      <c r="R133" s="186">
        <f t="shared" si="408"/>
        <v>5.5010224948875246</v>
      </c>
      <c r="S133" s="186">
        <f t="shared" si="401"/>
        <v>5.6066945606694549</v>
      </c>
      <c r="T133" s="186">
        <f t="shared" si="401"/>
        <v>3.0449826989619382</v>
      </c>
      <c r="U133" s="186">
        <f t="shared" si="401"/>
        <v>5.1282051282051277</v>
      </c>
      <c r="V133" s="187"/>
      <c r="W133" s="188">
        <f t="shared" si="402"/>
        <v>4.3448275862068977</v>
      </c>
      <c r="X133" s="188">
        <f t="shared" si="403"/>
        <v>10</v>
      </c>
      <c r="Y133" s="188">
        <f t="shared" si="403"/>
        <v>7.7466077553928914</v>
      </c>
      <c r="Z133" s="188">
        <f t="shared" si="403"/>
        <v>5.5015083178114379</v>
      </c>
      <c r="AA133" s="188">
        <f t="shared" ref="AA133:AB133" si="427">IF(AA104&lt;10, AA104, 10)</f>
        <v>4.3411189781457864</v>
      </c>
      <c r="AB133" s="188">
        <f t="shared" si="427"/>
        <v>6.76056338028169</v>
      </c>
      <c r="AC133" s="154"/>
    </row>
    <row r="134" spans="1:29" x14ac:dyDescent="0.25">
      <c r="A134" s="169" t="s">
        <v>16</v>
      </c>
      <c r="B134" s="182">
        <f t="shared" si="393"/>
        <v>3.2199270959902799</v>
      </c>
      <c r="C134" s="183">
        <f t="shared" si="394"/>
        <v>6.0934701899978165</v>
      </c>
      <c r="D134" s="184">
        <f t="shared" si="395"/>
        <v>0</v>
      </c>
      <c r="E134" s="184">
        <f t="shared" si="395"/>
        <v>9.8333333333333339</v>
      </c>
      <c r="F134" s="184">
        <f t="shared" si="405"/>
        <v>1.8656629098905491</v>
      </c>
      <c r="G134" s="182">
        <f t="shared" si="396"/>
        <v>3.4925864909390447</v>
      </c>
      <c r="H134" s="154"/>
      <c r="I134" s="185">
        <f t="shared" si="397"/>
        <v>5.1154468095580965</v>
      </c>
      <c r="J134" s="185">
        <f t="shared" si="398"/>
        <v>10</v>
      </c>
      <c r="K134" s="185">
        <f t="shared" si="398"/>
        <v>6.0377358490566033</v>
      </c>
      <c r="L134" s="185">
        <f t="shared" ref="L134:N134" si="428">IF(L105&lt;10, L105, 10)</f>
        <v>5.5</v>
      </c>
      <c r="M134" s="185">
        <f t="shared" si="428"/>
        <v>6.2111801242236018</v>
      </c>
      <c r="N134" s="185">
        <f t="shared" si="428"/>
        <v>10</v>
      </c>
      <c r="O134" s="185">
        <f t="shared" ref="O134" si="429">IF(O105&lt;10, O105, 10)</f>
        <v>0</v>
      </c>
      <c r="P134" s="154"/>
      <c r="Q134" s="186">
        <f t="shared" si="401"/>
        <v>10</v>
      </c>
      <c r="R134" s="186">
        <f t="shared" si="408"/>
        <v>5.337423312883435</v>
      </c>
      <c r="S134" s="186">
        <f t="shared" si="401"/>
        <v>4.6025104602510467</v>
      </c>
      <c r="T134" s="186">
        <f t="shared" si="401"/>
        <v>5.4671280276816612</v>
      </c>
      <c r="U134" s="186">
        <f t="shared" si="401"/>
        <v>0</v>
      </c>
      <c r="V134" s="187"/>
      <c r="W134" s="188">
        <f t="shared" si="402"/>
        <v>4.2068965517241388</v>
      </c>
      <c r="X134" s="188">
        <f t="shared" si="403"/>
        <v>10</v>
      </c>
      <c r="Y134" s="188">
        <f t="shared" si="403"/>
        <v>0.46318357961539391</v>
      </c>
      <c r="Z134" s="188">
        <f t="shared" si="403"/>
        <v>3.4350220999296144</v>
      </c>
      <c r="AA134" s="188">
        <f t="shared" ref="AA134:AB134" si="430">IF(AA105&lt;10, AA105, 10)</f>
        <v>10</v>
      </c>
      <c r="AB134" s="188">
        <f t="shared" si="430"/>
        <v>0</v>
      </c>
      <c r="AC134" s="154"/>
    </row>
    <row r="135" spans="1:29" x14ac:dyDescent="0.25">
      <c r="A135" s="169" t="s">
        <v>17</v>
      </c>
      <c r="B135" s="182">
        <f t="shared" si="393"/>
        <v>3.2199270959902799</v>
      </c>
      <c r="C135" s="183">
        <f t="shared" si="394"/>
        <v>4.295697750600568</v>
      </c>
      <c r="D135" s="184">
        <f t="shared" si="395"/>
        <v>4.4694533762057889</v>
      </c>
      <c r="E135" s="184">
        <f t="shared" si="395"/>
        <v>4.5</v>
      </c>
      <c r="F135" s="184">
        <f t="shared" si="405"/>
        <v>1.5091077754592046</v>
      </c>
      <c r="G135" s="182">
        <f t="shared" si="396"/>
        <v>10</v>
      </c>
      <c r="H135" s="154"/>
      <c r="I135" s="185">
        <f t="shared" si="397"/>
        <v>4.3717624273496112</v>
      </c>
      <c r="J135" s="185">
        <f t="shared" si="398"/>
        <v>5.9020498928158114</v>
      </c>
      <c r="K135" s="185">
        <f t="shared" si="398"/>
        <v>6.7216981132075473</v>
      </c>
      <c r="L135" s="185">
        <f t="shared" ref="L135:N135" si="431">IF(L106&lt;10, L106, 10)</f>
        <v>5.8333333333333339</v>
      </c>
      <c r="M135" s="185">
        <f t="shared" si="431"/>
        <v>6.2111801242236018</v>
      </c>
      <c r="N135" s="185">
        <f t="shared" si="431"/>
        <v>6.4516129032258061</v>
      </c>
      <c r="O135" s="185">
        <f t="shared" ref="O135" si="432">IF(O106&lt;10, O106, 10)</f>
        <v>5.3012048192771086</v>
      </c>
      <c r="P135" s="154"/>
      <c r="Q135" s="186">
        <f t="shared" si="401"/>
        <v>5.8709973954343484</v>
      </c>
      <c r="R135" s="186">
        <f t="shared" si="408"/>
        <v>3.8650306748466257</v>
      </c>
      <c r="S135" s="186">
        <f t="shared" si="401"/>
        <v>4.2398884239888428</v>
      </c>
      <c r="T135" s="186">
        <f t="shared" si="401"/>
        <v>5.1211072664359865</v>
      </c>
      <c r="U135" s="186">
        <f t="shared" si="401"/>
        <v>4.8717948717948714</v>
      </c>
      <c r="V135" s="187"/>
      <c r="W135" s="188">
        <f t="shared" si="402"/>
        <v>5.3103448275862073</v>
      </c>
      <c r="X135" s="188">
        <f t="shared" si="403"/>
        <v>0</v>
      </c>
      <c r="Y135" s="188">
        <f t="shared" si="403"/>
        <v>1.6788691612409541</v>
      </c>
      <c r="Z135" s="188">
        <f t="shared" si="403"/>
        <v>3.8910047596802873</v>
      </c>
      <c r="AA135" s="188">
        <f t="shared" ref="AA135:AB135" si="433">IF(AA106&lt;10, AA106, 10)</f>
        <v>5.2112565677718328</v>
      </c>
      <c r="AB135" s="188">
        <f t="shared" si="433"/>
        <v>5.915492957746479</v>
      </c>
      <c r="AC135" s="154"/>
    </row>
    <row r="136" spans="1:29" x14ac:dyDescent="0.25">
      <c r="A136" s="169" t="s">
        <v>18</v>
      </c>
      <c r="B136" s="182">
        <f t="shared" si="393"/>
        <v>5.8323207776427708</v>
      </c>
      <c r="C136" s="183">
        <f t="shared" si="394"/>
        <v>3.4273858921161828</v>
      </c>
      <c r="D136" s="184">
        <f t="shared" si="395"/>
        <v>2.154340836012862</v>
      </c>
      <c r="E136" s="184">
        <f t="shared" si="395"/>
        <v>10</v>
      </c>
      <c r="F136" s="184">
        <f t="shared" si="405"/>
        <v>2.799868882827838</v>
      </c>
      <c r="G136" s="182">
        <f t="shared" si="396"/>
        <v>7.5123558484349262</v>
      </c>
      <c r="H136" s="154"/>
      <c r="I136" s="185">
        <f t="shared" si="397"/>
        <v>10</v>
      </c>
      <c r="J136" s="185">
        <f t="shared" si="398"/>
        <v>5.922211950903491</v>
      </c>
      <c r="K136" s="185">
        <f t="shared" si="398"/>
        <v>3.3254716981132075</v>
      </c>
      <c r="L136" s="185">
        <f t="shared" ref="L136:N136" si="434">IF(L107&lt;10, L107, 10)</f>
        <v>8</v>
      </c>
      <c r="M136" s="185">
        <f t="shared" si="434"/>
        <v>7.4534161490683228</v>
      </c>
      <c r="N136" s="185">
        <f t="shared" si="434"/>
        <v>5.7142857142857135</v>
      </c>
      <c r="O136" s="185">
        <f t="shared" ref="O136" si="435">IF(O107&lt;10, O107, 10)</f>
        <v>0</v>
      </c>
      <c r="P136" s="154"/>
      <c r="Q136" s="186">
        <f t="shared" ref="Q136:U145" si="436">IF(Q107&lt;10, Q107, 10)</f>
        <v>10</v>
      </c>
      <c r="R136" s="186">
        <f t="shared" si="408"/>
        <v>6.1554192229038858</v>
      </c>
      <c r="S136" s="186">
        <f t="shared" si="436"/>
        <v>4.1004184100418408</v>
      </c>
      <c r="T136" s="186">
        <f t="shared" si="436"/>
        <v>5.3979238754325269</v>
      </c>
      <c r="U136" s="186">
        <f t="shared" si="436"/>
        <v>0</v>
      </c>
      <c r="V136" s="187"/>
      <c r="W136" s="188">
        <f t="shared" si="402"/>
        <v>5.862068965517242</v>
      </c>
      <c r="X136" s="188">
        <f t="shared" si="403"/>
        <v>10</v>
      </c>
      <c r="Y136" s="188">
        <f t="shared" si="403"/>
        <v>4.9386050131508563</v>
      </c>
      <c r="Z136" s="188">
        <f t="shared" si="403"/>
        <v>3.9671258381001806</v>
      </c>
      <c r="AA136" s="188">
        <f t="shared" ref="AA136:AB136" si="437">IF(AA107&lt;10, AA107, 10)</f>
        <v>5.4629744433823451</v>
      </c>
      <c r="AB136" s="188">
        <f t="shared" si="437"/>
        <v>0</v>
      </c>
      <c r="AC136" s="154"/>
    </row>
    <row r="137" spans="1:29" x14ac:dyDescent="0.25">
      <c r="A137" s="169" t="s">
        <v>19</v>
      </c>
      <c r="B137" s="182">
        <f t="shared" si="393"/>
        <v>5.0303766707168895</v>
      </c>
      <c r="C137" s="183">
        <f t="shared" si="394"/>
        <v>6.9740117929678966</v>
      </c>
      <c r="D137" s="184">
        <f t="shared" si="395"/>
        <v>9.7427652733118979</v>
      </c>
      <c r="E137" s="184">
        <f t="shared" si="395"/>
        <v>0</v>
      </c>
      <c r="F137" s="184">
        <f t="shared" si="405"/>
        <v>2.2452540493072677</v>
      </c>
      <c r="G137" s="182">
        <f t="shared" si="396"/>
        <v>0.85667215815485998</v>
      </c>
      <c r="H137" s="154"/>
      <c r="I137" s="185">
        <f t="shared" si="397"/>
        <v>0.12634265377203832</v>
      </c>
      <c r="J137" s="185">
        <f t="shared" si="398"/>
        <v>5.8587963861644843</v>
      </c>
      <c r="K137" s="185">
        <f t="shared" si="398"/>
        <v>3.8443396226415087</v>
      </c>
      <c r="L137" s="185">
        <f t="shared" ref="L137:N137" si="438">IF(L108&lt;10, L108, 10)</f>
        <v>4.166666666666667</v>
      </c>
      <c r="M137" s="185">
        <f t="shared" si="438"/>
        <v>3.4782608695652173</v>
      </c>
      <c r="N137" s="185">
        <f t="shared" si="438"/>
        <v>5.5299539170506922</v>
      </c>
      <c r="O137" s="185">
        <f t="shared" ref="O137" si="439">IF(O108&lt;10, O108, 10)</f>
        <v>0</v>
      </c>
      <c r="P137" s="154"/>
      <c r="Q137" s="186">
        <f t="shared" si="436"/>
        <v>0.20836525203002909</v>
      </c>
      <c r="R137" s="186">
        <f t="shared" si="408"/>
        <v>4.9284253578732109</v>
      </c>
      <c r="S137" s="186">
        <f t="shared" si="436"/>
        <v>4.6025104602510467</v>
      </c>
      <c r="T137" s="186">
        <f t="shared" si="436"/>
        <v>5.0519031141868522</v>
      </c>
      <c r="U137" s="186">
        <f t="shared" si="436"/>
        <v>0</v>
      </c>
      <c r="V137" s="187"/>
      <c r="W137" s="188">
        <f t="shared" si="402"/>
        <v>4.8965517241379324</v>
      </c>
      <c r="X137" s="188">
        <f t="shared" si="403"/>
        <v>0</v>
      </c>
      <c r="Y137" s="188">
        <f t="shared" si="403"/>
        <v>2.1350547515429006</v>
      </c>
      <c r="Z137" s="188">
        <f t="shared" si="403"/>
        <v>5.1806663250255269</v>
      </c>
      <c r="AA137" s="188">
        <f t="shared" ref="AA137:AB137" si="440">IF(AA108&lt;10, AA108, 10)</f>
        <v>4.733423368993587</v>
      </c>
      <c r="AB137" s="188">
        <f t="shared" si="440"/>
        <v>0</v>
      </c>
      <c r="AC137" s="154"/>
    </row>
    <row r="138" spans="1:29" x14ac:dyDescent="0.25">
      <c r="A138" s="169" t="s">
        <v>20</v>
      </c>
      <c r="B138" s="182">
        <f t="shared" si="393"/>
        <v>3.8882138517618472</v>
      </c>
      <c r="C138" s="183">
        <f t="shared" si="394"/>
        <v>4.5001091941471936</v>
      </c>
      <c r="D138" s="184">
        <f t="shared" si="395"/>
        <v>7.427652733118971</v>
      </c>
      <c r="E138" s="184">
        <f t="shared" si="395"/>
        <v>0.50000000000000355</v>
      </c>
      <c r="F138" s="184">
        <f t="shared" si="405"/>
        <v>2.9200001213998066</v>
      </c>
      <c r="G138" s="182">
        <f t="shared" si="396"/>
        <v>4.2174629324546951</v>
      </c>
      <c r="H138" s="154"/>
      <c r="I138" s="185">
        <f t="shared" si="397"/>
        <v>1.2377183140027623</v>
      </c>
      <c r="J138" s="185">
        <f t="shared" si="398"/>
        <v>0.52228312167052693</v>
      </c>
      <c r="K138" s="185">
        <f t="shared" si="398"/>
        <v>5.2830188679245289</v>
      </c>
      <c r="L138" s="185">
        <f t="shared" ref="L138:N138" si="441">IF(L109&lt;10, L109, 10)</f>
        <v>6</v>
      </c>
      <c r="M138" s="185">
        <f t="shared" si="441"/>
        <v>4.7204968944099379</v>
      </c>
      <c r="N138" s="185">
        <f t="shared" si="441"/>
        <v>4.2396313364055302</v>
      </c>
      <c r="O138" s="185">
        <f t="shared" ref="O138" si="442">IF(O109&lt;10, O109, 10)</f>
        <v>5.7831325301204819</v>
      </c>
      <c r="P138" s="154"/>
      <c r="Q138" s="186">
        <f t="shared" si="436"/>
        <v>2.4452275164700472</v>
      </c>
      <c r="R138" s="186">
        <f t="shared" si="408"/>
        <v>4.1922290388548058</v>
      </c>
      <c r="S138" s="186">
        <f t="shared" si="436"/>
        <v>5.3556485355648533</v>
      </c>
      <c r="T138" s="186">
        <f t="shared" si="436"/>
        <v>3.9446366782006921</v>
      </c>
      <c r="U138" s="186">
        <f t="shared" si="436"/>
        <v>6.1538461538461542</v>
      </c>
      <c r="V138" s="187"/>
      <c r="W138" s="188">
        <f t="shared" si="402"/>
        <v>4.8275862068965525</v>
      </c>
      <c r="X138" s="188">
        <f t="shared" si="403"/>
        <v>0</v>
      </c>
      <c r="Y138" s="188">
        <f t="shared" si="403"/>
        <v>7.8197480798593721</v>
      </c>
      <c r="Z138" s="188">
        <f t="shared" si="403"/>
        <v>6.8873591478158511</v>
      </c>
      <c r="AA138" s="188">
        <f t="shared" ref="AA138:AB138" si="443">IF(AA109&lt;10, AA109, 10)</f>
        <v>2.8720281974466086</v>
      </c>
      <c r="AB138" s="188">
        <f t="shared" si="443"/>
        <v>5.6338028169014089</v>
      </c>
      <c r="AC138" s="154"/>
    </row>
    <row r="139" spans="1:29" x14ac:dyDescent="0.25">
      <c r="A139" s="169" t="s">
        <v>21</v>
      </c>
      <c r="B139" s="182">
        <f t="shared" si="393"/>
        <v>3.7059538274605104</v>
      </c>
      <c r="C139" s="183">
        <f t="shared" si="394"/>
        <v>0</v>
      </c>
      <c r="D139" s="184">
        <f t="shared" si="395"/>
        <v>2.154340836012862</v>
      </c>
      <c r="E139" s="184">
        <f t="shared" si="395"/>
        <v>8.4999999999999982</v>
      </c>
      <c r="F139" s="184">
        <f t="shared" si="405"/>
        <v>7.6979967521984713</v>
      </c>
      <c r="G139" s="182">
        <f t="shared" si="396"/>
        <v>1.1202635914332786</v>
      </c>
      <c r="H139" s="154"/>
      <c r="I139" s="185">
        <f t="shared" si="397"/>
        <v>10</v>
      </c>
      <c r="J139" s="185">
        <f t="shared" si="398"/>
        <v>2.8562932719699745</v>
      </c>
      <c r="K139" s="185">
        <f t="shared" si="398"/>
        <v>2.7594339622641506</v>
      </c>
      <c r="L139" s="185">
        <f t="shared" ref="L139:N139" si="444">IF(L110&lt;10, L110, 10)</f>
        <v>5.5</v>
      </c>
      <c r="M139" s="185">
        <f t="shared" si="444"/>
        <v>6.2111801242236018</v>
      </c>
      <c r="N139" s="185">
        <f t="shared" si="444"/>
        <v>4.6082949308755765</v>
      </c>
      <c r="O139" s="185">
        <f t="shared" ref="O139" si="445">IF(O110&lt;10, O110, 10)</f>
        <v>0</v>
      </c>
      <c r="P139" s="154"/>
      <c r="Q139" s="186">
        <f t="shared" si="436"/>
        <v>5.956794852152596</v>
      </c>
      <c r="R139" s="186">
        <f t="shared" si="408"/>
        <v>5.1738241308793445</v>
      </c>
      <c r="S139" s="186" t="e">
        <f t="shared" si="436"/>
        <v>#VALUE!</v>
      </c>
      <c r="T139" s="186">
        <f t="shared" si="436"/>
        <v>6.1591695501730115</v>
      </c>
      <c r="U139" s="186">
        <f t="shared" si="436"/>
        <v>0</v>
      </c>
      <c r="V139" s="187"/>
      <c r="W139" s="188">
        <f t="shared" si="402"/>
        <v>5.1034482758620694</v>
      </c>
      <c r="X139" s="188">
        <f t="shared" si="403"/>
        <v>0</v>
      </c>
      <c r="Y139" s="188">
        <f t="shared" si="403"/>
        <v>2.6535348070590805</v>
      </c>
      <c r="Z139" s="188">
        <f t="shared" si="403"/>
        <v>3.7566833698063942</v>
      </c>
      <c r="AA139" s="188">
        <f t="shared" ref="AA139:AB139" si="446">IF(AA110&lt;10, AA110, 10)</f>
        <v>5.2610956500742549</v>
      </c>
      <c r="AB139" s="188">
        <f t="shared" si="446"/>
        <v>0</v>
      </c>
      <c r="AC139" s="154"/>
    </row>
    <row r="140" spans="1:29" x14ac:dyDescent="0.25">
      <c r="A140" s="169" t="s">
        <v>22</v>
      </c>
      <c r="B140" s="182">
        <f t="shared" si="393"/>
        <v>5.1518833535844477</v>
      </c>
      <c r="C140" s="183">
        <f t="shared" si="394"/>
        <v>3.6178204848220128</v>
      </c>
      <c r="D140" s="184">
        <f t="shared" si="395"/>
        <v>5.755627009646302</v>
      </c>
      <c r="E140" s="184">
        <f t="shared" si="395"/>
        <v>4.0000000000000018</v>
      </c>
      <c r="F140" s="184">
        <f t="shared" si="405"/>
        <v>2.657068024833678</v>
      </c>
      <c r="G140" s="182">
        <f t="shared" si="396"/>
        <v>10</v>
      </c>
      <c r="H140" s="154"/>
      <c r="I140" s="185">
        <f t="shared" si="397"/>
        <v>10</v>
      </c>
      <c r="J140" s="185">
        <f t="shared" si="398"/>
        <v>6.168493575089089</v>
      </c>
      <c r="K140" s="185">
        <f t="shared" si="398"/>
        <v>4.9764150943396217</v>
      </c>
      <c r="L140" s="185">
        <f t="shared" ref="L140:N140" si="447">IF(L111&lt;10, L111, 10)</f>
        <v>3.666666666666667</v>
      </c>
      <c r="M140" s="185">
        <f t="shared" si="447"/>
        <v>3.4782608695652173</v>
      </c>
      <c r="N140" s="185">
        <f t="shared" si="447"/>
        <v>3.5023041474654382</v>
      </c>
      <c r="O140" s="185">
        <f t="shared" ref="O140" si="448">IF(O111&lt;10, O111, 10)</f>
        <v>0</v>
      </c>
      <c r="P140" s="154"/>
      <c r="Q140" s="186">
        <f t="shared" si="436"/>
        <v>3.0274245442010113</v>
      </c>
      <c r="R140" s="186">
        <f t="shared" si="408"/>
        <v>4.1922290388548058</v>
      </c>
      <c r="S140" s="186">
        <f t="shared" si="436"/>
        <v>5.7182705718270563</v>
      </c>
      <c r="T140" s="186">
        <f t="shared" si="436"/>
        <v>4.6366782006920424</v>
      </c>
      <c r="U140" s="186">
        <f t="shared" si="436"/>
        <v>0</v>
      </c>
      <c r="V140" s="187"/>
      <c r="W140" s="188">
        <f t="shared" si="402"/>
        <v>5.5862068965517251</v>
      </c>
      <c r="X140" s="188">
        <f t="shared" si="403"/>
        <v>0</v>
      </c>
      <c r="Y140" s="188">
        <f t="shared" si="403"/>
        <v>5.6895631294398532</v>
      </c>
      <c r="Z140" s="188">
        <f t="shared" si="403"/>
        <v>4.3162626121758594</v>
      </c>
      <c r="AA140" s="188">
        <f t="shared" ref="AA140:AB140" si="449">IF(AA111&lt;10, AA111, 10)</f>
        <v>4.5651771545152888</v>
      </c>
      <c r="AB140" s="188">
        <f t="shared" si="449"/>
        <v>0</v>
      </c>
      <c r="AC140" s="154"/>
    </row>
    <row r="141" spans="1:29" x14ac:dyDescent="0.25">
      <c r="A141" s="169" t="s">
        <v>23</v>
      </c>
      <c r="B141" s="182">
        <f t="shared" si="393"/>
        <v>4.447144592952613</v>
      </c>
      <c r="C141" s="183">
        <f t="shared" si="394"/>
        <v>6.4096964402708014</v>
      </c>
      <c r="D141" s="184">
        <f t="shared" si="395"/>
        <v>8.8424437299035379</v>
      </c>
      <c r="E141" s="184">
        <f t="shared" si="395"/>
        <v>0.16666666666666785</v>
      </c>
      <c r="F141" s="184">
        <f t="shared" si="405"/>
        <v>8.0304689827008247</v>
      </c>
      <c r="G141" s="182">
        <f t="shared" si="396"/>
        <v>2.5700164744645799</v>
      </c>
      <c r="H141" s="154"/>
      <c r="I141" s="185">
        <f t="shared" si="397"/>
        <v>0.13745583739533376</v>
      </c>
      <c r="J141" s="185">
        <f t="shared" si="398"/>
        <v>1.6832863382251115</v>
      </c>
      <c r="K141" s="185">
        <f t="shared" si="398"/>
        <v>7.8301886792452837</v>
      </c>
      <c r="L141" s="185">
        <f t="shared" ref="L141:N141" si="450">IF(L112&lt;10, L112, 10)</f>
        <v>5.166666666666667</v>
      </c>
      <c r="M141" s="185">
        <f t="shared" si="450"/>
        <v>5.7142857142857135</v>
      </c>
      <c r="N141" s="185">
        <f t="shared" si="450"/>
        <v>7.1889400921658986</v>
      </c>
      <c r="O141" s="185">
        <f t="shared" ref="O141" si="451">IF(O112&lt;10, O112, 10)</f>
        <v>3.8554216867469879</v>
      </c>
      <c r="P141" s="154"/>
      <c r="Q141" s="186">
        <f t="shared" si="436"/>
        <v>4.7924007966906688</v>
      </c>
      <c r="R141" s="186">
        <f t="shared" si="408"/>
        <v>3.9468302658486714</v>
      </c>
      <c r="S141" s="186">
        <f t="shared" si="436"/>
        <v>8.0613668061366823</v>
      </c>
      <c r="T141" s="186">
        <f t="shared" si="436"/>
        <v>3.7370242214532876</v>
      </c>
      <c r="U141" s="186">
        <f t="shared" si="436"/>
        <v>5.1282051282051277</v>
      </c>
      <c r="V141" s="187"/>
      <c r="W141" s="188">
        <f t="shared" si="402"/>
        <v>4.6896551724137936</v>
      </c>
      <c r="X141" s="188">
        <f t="shared" si="403"/>
        <v>0</v>
      </c>
      <c r="Y141" s="188">
        <f t="shared" si="403"/>
        <v>6.5679415754518171</v>
      </c>
      <c r="Z141" s="188">
        <f t="shared" si="403"/>
        <v>6.0372596778645571</v>
      </c>
      <c r="AA141" s="188">
        <f t="shared" ref="AA141:AB141" si="452">IF(AA112&lt;10, AA112, 10)</f>
        <v>2.2809393164831078</v>
      </c>
      <c r="AB141" s="188">
        <f t="shared" si="452"/>
        <v>2.2535211267605635</v>
      </c>
      <c r="AC141" s="154"/>
    </row>
    <row r="142" spans="1:29" x14ac:dyDescent="0.25">
      <c r="A142" s="169" t="s">
        <v>24</v>
      </c>
      <c r="B142" s="182">
        <f t="shared" si="393"/>
        <v>9.0157958687727824</v>
      </c>
      <c r="C142" s="183">
        <f t="shared" si="394"/>
        <v>6.0026206595326492</v>
      </c>
      <c r="D142" s="184">
        <f t="shared" si="395"/>
        <v>6.1414790996784578</v>
      </c>
      <c r="E142" s="184">
        <f t="shared" si="395"/>
        <v>3.3333333333333339</v>
      </c>
      <c r="F142" s="184">
        <f t="shared" si="405"/>
        <v>7.5256449014574569</v>
      </c>
      <c r="G142" s="182">
        <f t="shared" si="396"/>
        <v>2.9654036243822075</v>
      </c>
      <c r="H142" s="154"/>
      <c r="I142" s="185">
        <f t="shared" si="397"/>
        <v>3.5220197551041978E-2</v>
      </c>
      <c r="J142" s="185">
        <f t="shared" si="398"/>
        <v>2.9633149735486874</v>
      </c>
      <c r="K142" s="185">
        <f t="shared" si="398"/>
        <v>5.0471698113207548</v>
      </c>
      <c r="L142" s="185">
        <f t="shared" ref="L142:N142" si="453">IF(L113&lt;10, L113, 10)</f>
        <v>5.5</v>
      </c>
      <c r="M142" s="185">
        <f t="shared" si="453"/>
        <v>7.9503105590062102</v>
      </c>
      <c r="N142" s="185">
        <f t="shared" si="453"/>
        <v>8.2949308755760374</v>
      </c>
      <c r="O142" s="185">
        <f t="shared" ref="O142" si="454">IF(O113&lt;10, O113, 10)</f>
        <v>5.7831325301204819</v>
      </c>
      <c r="P142" s="154"/>
      <c r="Q142" s="186">
        <f t="shared" si="436"/>
        <v>3.0335529339666003</v>
      </c>
      <c r="R142" s="186">
        <f t="shared" si="408"/>
        <v>5.5828220858895703</v>
      </c>
      <c r="S142" s="186">
        <f t="shared" si="436"/>
        <v>7.5034867503486744</v>
      </c>
      <c r="T142" s="186">
        <f t="shared" si="436"/>
        <v>3.2525951557093431</v>
      </c>
      <c r="U142" s="186">
        <f t="shared" si="436"/>
        <v>5.1282051282051277</v>
      </c>
      <c r="V142" s="187"/>
      <c r="W142" s="188">
        <f t="shared" si="402"/>
        <v>4.8965517241379324</v>
      </c>
      <c r="X142" s="188">
        <f t="shared" si="403"/>
        <v>10</v>
      </c>
      <c r="Y142" s="188">
        <f t="shared" si="403"/>
        <v>9.9223685789768652</v>
      </c>
      <c r="Z142" s="188">
        <f t="shared" si="403"/>
        <v>6.5876943115894182</v>
      </c>
      <c r="AA142" s="188">
        <f t="shared" ref="AA142:AB142" si="455">IF(AA113&lt;10, AA113, 10)</f>
        <v>3.218050676321953</v>
      </c>
      <c r="AB142" s="188">
        <f t="shared" si="455"/>
        <v>9.0140845070422539</v>
      </c>
      <c r="AC142" s="154"/>
    </row>
    <row r="143" spans="1:29" x14ac:dyDescent="0.25">
      <c r="A143" s="169" t="s">
        <v>25</v>
      </c>
      <c r="B143" s="182">
        <f t="shared" si="393"/>
        <v>4.0583232077764277</v>
      </c>
      <c r="C143" s="183">
        <f t="shared" si="394"/>
        <v>1.5405110286088668</v>
      </c>
      <c r="D143" s="184">
        <f t="shared" si="395"/>
        <v>1.7684887459807079</v>
      </c>
      <c r="E143" s="184">
        <f t="shared" si="395"/>
        <v>9.8333333333333339</v>
      </c>
      <c r="F143" s="184">
        <f t="shared" si="405"/>
        <v>6.7554577005340946</v>
      </c>
      <c r="G143" s="182">
        <f t="shared" si="396"/>
        <v>4.2833607907742994</v>
      </c>
      <c r="H143" s="154"/>
      <c r="I143" s="185">
        <f t="shared" si="397"/>
        <v>8.9092424328083304</v>
      </c>
      <c r="J143" s="185">
        <f t="shared" si="398"/>
        <v>10</v>
      </c>
      <c r="K143" s="185">
        <f t="shared" si="398"/>
        <v>0</v>
      </c>
      <c r="L143" s="185">
        <f t="shared" ref="L143:N143" si="456">IF(L114&lt;10, L114, 10)</f>
        <v>4.833333333333333</v>
      </c>
      <c r="M143" s="185">
        <f t="shared" si="456"/>
        <v>6.7080745341614909</v>
      </c>
      <c r="N143" s="185">
        <f t="shared" si="456"/>
        <v>6.2672811059907838</v>
      </c>
      <c r="O143" s="185">
        <f t="shared" ref="O143" si="457">IF(O114&lt;10, O114, 10)</f>
        <v>0</v>
      </c>
      <c r="P143" s="154"/>
      <c r="Q143" s="186">
        <f t="shared" si="436"/>
        <v>10</v>
      </c>
      <c r="R143" s="186">
        <f t="shared" si="408"/>
        <v>5.9918200408997953</v>
      </c>
      <c r="S143" s="186" t="e">
        <f t="shared" si="436"/>
        <v>#VALUE!</v>
      </c>
      <c r="T143" s="186">
        <f t="shared" si="436"/>
        <v>5.882352941176471</v>
      </c>
      <c r="U143" s="186">
        <f t="shared" si="436"/>
        <v>0</v>
      </c>
      <c r="V143" s="187"/>
      <c r="W143" s="188">
        <f t="shared" si="402"/>
        <v>5.3793103448275863</v>
      </c>
      <c r="X143" s="188">
        <f t="shared" si="403"/>
        <v>0</v>
      </c>
      <c r="Y143" s="188">
        <f t="shared" si="403"/>
        <v>0</v>
      </c>
      <c r="Z143" s="188">
        <f t="shared" si="403"/>
        <v>3.4574021463070888</v>
      </c>
      <c r="AA143" s="188">
        <f t="shared" ref="AA143:AB143" si="458">IF(AA114&lt;10, AA114, 10)</f>
        <v>2.2962206490828727</v>
      </c>
      <c r="AB143" s="188">
        <f t="shared" si="458"/>
        <v>0</v>
      </c>
      <c r="AC143" s="154"/>
    </row>
    <row r="144" spans="1:29" x14ac:dyDescent="0.25">
      <c r="A144" s="169" t="s">
        <v>26</v>
      </c>
      <c r="B144" s="182">
        <f t="shared" si="393"/>
        <v>2.8554070473876063</v>
      </c>
      <c r="C144" s="183">
        <f t="shared" si="394"/>
        <v>4.4197423018126223</v>
      </c>
      <c r="D144" s="184">
        <f t="shared" si="395"/>
        <v>10</v>
      </c>
      <c r="E144" s="184">
        <f t="shared" si="395"/>
        <v>0</v>
      </c>
      <c r="F144" s="184">
        <f t="shared" si="405"/>
        <v>0.21601063998706044</v>
      </c>
      <c r="G144" s="182">
        <f t="shared" si="396"/>
        <v>3.4266886326194399</v>
      </c>
      <c r="H144" s="154"/>
      <c r="I144" s="185">
        <f t="shared" si="397"/>
        <v>3.2070470528861406</v>
      </c>
      <c r="J144" s="185">
        <f t="shared" si="398"/>
        <v>4.4455255570505923</v>
      </c>
      <c r="K144" s="185">
        <f t="shared" si="398"/>
        <v>3.8443396226415087</v>
      </c>
      <c r="L144" s="185">
        <f t="shared" ref="L144:N144" si="459">IF(L115&lt;10, L115, 10)</f>
        <v>2</v>
      </c>
      <c r="M144" s="185">
        <f t="shared" si="459"/>
        <v>1.7391304347826086</v>
      </c>
      <c r="N144" s="185">
        <f t="shared" si="459"/>
        <v>2.7649769585253461</v>
      </c>
      <c r="O144" s="185">
        <f t="shared" ref="O144" si="460">IF(O115&lt;10, O115, 10)</f>
        <v>0</v>
      </c>
      <c r="P144" s="154"/>
      <c r="Q144" s="186">
        <f t="shared" si="436"/>
        <v>4.2776160563811851</v>
      </c>
      <c r="R144" s="186">
        <f t="shared" si="408"/>
        <v>5.6646216768916151</v>
      </c>
      <c r="S144" s="186" t="e">
        <f t="shared" si="436"/>
        <v>#VALUE!</v>
      </c>
      <c r="T144" s="186">
        <f t="shared" si="436"/>
        <v>6.5743944636678204</v>
      </c>
      <c r="U144" s="186">
        <f t="shared" si="436"/>
        <v>0</v>
      </c>
      <c r="V144" s="187"/>
      <c r="W144" s="188">
        <f t="shared" si="402"/>
        <v>5.5172413793103452</v>
      </c>
      <c r="X144" s="188">
        <f t="shared" si="403"/>
        <v>0</v>
      </c>
      <c r="Y144" s="188">
        <f t="shared" si="403"/>
        <v>5.4515378832169024</v>
      </c>
      <c r="Z144" s="188">
        <f t="shared" si="403"/>
        <v>5.0361352421834882</v>
      </c>
      <c r="AA144" s="188">
        <f t="shared" ref="AA144:AB144" si="461">IF(AA115&lt;10, AA115, 10)</f>
        <v>0</v>
      </c>
      <c r="AB144" s="188">
        <f t="shared" si="461"/>
        <v>0</v>
      </c>
      <c r="AC144" s="154"/>
    </row>
    <row r="145" spans="1:29" x14ac:dyDescent="0.25">
      <c r="A145" s="169" t="s">
        <v>27</v>
      </c>
      <c r="B145" s="182">
        <f t="shared" si="393"/>
        <v>6.1239368165249095</v>
      </c>
      <c r="C145" s="183">
        <f t="shared" si="394"/>
        <v>4.8390478270364712</v>
      </c>
      <c r="D145" s="184">
        <f t="shared" si="395"/>
        <v>1.5112540192926041</v>
      </c>
      <c r="E145" s="184">
        <f t="shared" si="395"/>
        <v>10</v>
      </c>
      <c r="F145" s="184">
        <f t="shared" si="405"/>
        <v>8.3366413925225018</v>
      </c>
      <c r="G145" s="182">
        <f t="shared" si="396"/>
        <v>10</v>
      </c>
      <c r="H145" s="154"/>
      <c r="I145" s="185">
        <f t="shared" si="397"/>
        <v>3.2247929855268618</v>
      </c>
      <c r="J145" s="185">
        <f t="shared" si="398"/>
        <v>10</v>
      </c>
      <c r="K145" s="185">
        <f t="shared" si="398"/>
        <v>10</v>
      </c>
      <c r="L145" s="185">
        <f t="shared" ref="L145:N145" si="462">IF(L116&lt;10, L116, 10)</f>
        <v>5.8333333333333339</v>
      </c>
      <c r="M145" s="185">
        <f t="shared" si="462"/>
        <v>6.4596273291925463</v>
      </c>
      <c r="N145" s="185">
        <f t="shared" si="462"/>
        <v>5.3456221198156681</v>
      </c>
      <c r="O145" s="185">
        <f t="shared" ref="O145" si="463">IF(O116&lt;10, O116, 10)</f>
        <v>5.7831325301204819</v>
      </c>
      <c r="P145" s="154"/>
      <c r="Q145" s="186">
        <f t="shared" si="436"/>
        <v>8.5797456718247265</v>
      </c>
      <c r="R145" s="186">
        <f t="shared" si="408"/>
        <v>5.1738241308793445</v>
      </c>
      <c r="S145" s="186">
        <f t="shared" si="436"/>
        <v>3.2914923291492326</v>
      </c>
      <c r="T145" s="186">
        <f t="shared" si="436"/>
        <v>5.0519031141868522</v>
      </c>
      <c r="U145" s="186">
        <f t="shared" si="436"/>
        <v>5.1282051282051277</v>
      </c>
      <c r="V145" s="187"/>
      <c r="W145" s="188">
        <f t="shared" si="402"/>
        <v>4.6206896551724146</v>
      </c>
      <c r="X145" s="188">
        <f t="shared" si="403"/>
        <v>10</v>
      </c>
      <c r="Y145" s="188">
        <f t="shared" si="403"/>
        <v>5.2124485925213691</v>
      </c>
      <c r="Z145" s="188">
        <f t="shared" si="403"/>
        <v>3.779904919333354</v>
      </c>
      <c r="AA145" s="188">
        <f t="shared" ref="AA145:AB145" si="464">IF(AA116&lt;10, AA116, 10)</f>
        <v>8.420950052814753</v>
      </c>
      <c r="AB145" s="188">
        <f t="shared" si="464"/>
        <v>6.76056338028169</v>
      </c>
      <c r="AC145" s="154"/>
    </row>
    <row r="146" spans="1:29" x14ac:dyDescent="0.25">
      <c r="A146" s="169" t="s">
        <v>28</v>
      </c>
      <c r="B146" s="182">
        <f t="shared" si="393"/>
        <v>4.2041312272174975</v>
      </c>
      <c r="C146" s="183">
        <f t="shared" si="394"/>
        <v>5.3649268399213792</v>
      </c>
      <c r="D146" s="184">
        <f t="shared" si="395"/>
        <v>6.1414790996784578</v>
      </c>
      <c r="E146" s="184">
        <f t="shared" si="395"/>
        <v>2.8333333333333357</v>
      </c>
      <c r="F146" s="184">
        <f t="shared" si="405"/>
        <v>5.4367225880207117</v>
      </c>
      <c r="G146" s="182">
        <f t="shared" si="396"/>
        <v>6.7215815485996702</v>
      </c>
      <c r="H146" s="154"/>
      <c r="I146" s="185">
        <f t="shared" si="397"/>
        <v>1.9863838883909055</v>
      </c>
      <c r="J146" s="185">
        <f t="shared" si="398"/>
        <v>0.83901357789975961</v>
      </c>
      <c r="K146" s="185">
        <f t="shared" si="398"/>
        <v>5.7547169811320753</v>
      </c>
      <c r="L146" s="185">
        <f t="shared" ref="L146:N146" si="465">IF(L117&lt;10, L117, 10)</f>
        <v>6.166666666666667</v>
      </c>
      <c r="M146" s="185">
        <f t="shared" si="465"/>
        <v>3.4782608695652173</v>
      </c>
      <c r="N146" s="185">
        <f t="shared" si="465"/>
        <v>4.0552995391705071</v>
      </c>
      <c r="O146" s="185">
        <f t="shared" ref="O146" si="466">IF(O117&lt;10, O117, 10)</f>
        <v>4.3373493975903612</v>
      </c>
      <c r="P146" s="154"/>
      <c r="Q146" s="186">
        <f t="shared" ref="Q146:U153" si="467">IF(Q117&lt;10, Q117, 10)</f>
        <v>6.3612685766814758</v>
      </c>
      <c r="R146" s="186">
        <f t="shared" si="408"/>
        <v>3.5378323108384446</v>
      </c>
      <c r="S146" s="186">
        <f t="shared" si="467"/>
        <v>6.1645746164574611</v>
      </c>
      <c r="T146" s="186">
        <f t="shared" si="467"/>
        <v>4.2906574394463668</v>
      </c>
      <c r="U146" s="186">
        <f t="shared" si="467"/>
        <v>2.5641025641025639</v>
      </c>
      <c r="V146" s="187"/>
      <c r="W146" s="188">
        <f t="shared" si="402"/>
        <v>5.0344827586206904</v>
      </c>
      <c r="X146" s="188">
        <f t="shared" si="403"/>
        <v>0</v>
      </c>
      <c r="Y146" s="188">
        <f t="shared" si="403"/>
        <v>10</v>
      </c>
      <c r="Z146" s="188">
        <f t="shared" si="403"/>
        <v>7.2794321075810693</v>
      </c>
      <c r="AA146" s="188">
        <f t="shared" ref="AA146:AB146" si="468">IF(AA117&lt;10, AA117, 10)</f>
        <v>2.4668324159259294</v>
      </c>
      <c r="AB146" s="188">
        <f t="shared" si="468"/>
        <v>2.8169014084507045</v>
      </c>
      <c r="AC146" s="154"/>
    </row>
    <row r="147" spans="1:29" x14ac:dyDescent="0.25">
      <c r="A147" s="169" t="s">
        <v>29</v>
      </c>
      <c r="B147" s="182">
        <f t="shared" si="393"/>
        <v>4.2405832320777641</v>
      </c>
      <c r="C147" s="183">
        <f t="shared" si="394"/>
        <v>3.5951081022057219</v>
      </c>
      <c r="D147" s="184">
        <f t="shared" si="395"/>
        <v>6.1414790996784578</v>
      </c>
      <c r="E147" s="184">
        <f t="shared" si="395"/>
        <v>3.8333333333333339</v>
      </c>
      <c r="F147" s="184">
        <f t="shared" si="405"/>
        <v>10</v>
      </c>
      <c r="G147" s="182">
        <f t="shared" si="396"/>
        <v>1.3838550247116972</v>
      </c>
      <c r="H147" s="154"/>
      <c r="I147" s="185">
        <f t="shared" si="397"/>
        <v>3.8935216170753622</v>
      </c>
      <c r="J147" s="185">
        <f t="shared" si="398"/>
        <v>2.1237233245191924</v>
      </c>
      <c r="K147" s="185">
        <f t="shared" si="398"/>
        <v>6.0377358490566033</v>
      </c>
      <c r="L147" s="185">
        <f t="shared" ref="L147:N147" si="469">IF(L118&lt;10, L118, 10)</f>
        <v>4.833333333333333</v>
      </c>
      <c r="M147" s="185">
        <f t="shared" si="469"/>
        <v>3.7267080745341614</v>
      </c>
      <c r="N147" s="185">
        <f t="shared" si="469"/>
        <v>5.5299539170506922</v>
      </c>
      <c r="O147" s="185">
        <f t="shared" ref="O147" si="470">IF(O118&lt;10, O118, 10)</f>
        <v>2.8915662650602409</v>
      </c>
      <c r="P147" s="154"/>
      <c r="Q147" s="186">
        <f t="shared" si="467"/>
        <v>1.8752872682702617</v>
      </c>
      <c r="R147" s="186">
        <f t="shared" si="408"/>
        <v>5.7464212678936599</v>
      </c>
      <c r="S147" s="186">
        <f t="shared" si="467"/>
        <v>5.0767085076708511</v>
      </c>
      <c r="T147" s="186">
        <f t="shared" si="467"/>
        <v>5.6747404844290656</v>
      </c>
      <c r="U147" s="186">
        <f t="shared" si="467"/>
        <v>3.0769230769230771</v>
      </c>
      <c r="V147" s="187"/>
      <c r="W147" s="188">
        <f t="shared" si="402"/>
        <v>4.6206896551724146</v>
      </c>
      <c r="X147" s="188">
        <f t="shared" si="403"/>
        <v>0</v>
      </c>
      <c r="Y147" s="188">
        <f t="shared" si="403"/>
        <v>3.2200116124286824</v>
      </c>
      <c r="Z147" s="188">
        <f t="shared" si="403"/>
        <v>5.0793481201913435</v>
      </c>
      <c r="AA147" s="188">
        <f t="shared" ref="AA147:AB147" si="471">IF(AA118&lt;10, AA118, 10)</f>
        <v>7.9685634438649817</v>
      </c>
      <c r="AB147" s="188">
        <f t="shared" si="471"/>
        <v>3.380281690140845</v>
      </c>
      <c r="AC147" s="154"/>
    </row>
    <row r="148" spans="1:29" x14ac:dyDescent="0.25">
      <c r="A148" s="169" t="s">
        <v>30</v>
      </c>
      <c r="B148" s="182">
        <f t="shared" si="393"/>
        <v>5.6500607533414353</v>
      </c>
      <c r="C148" s="183">
        <f t="shared" si="394"/>
        <v>6.9076217514741209</v>
      </c>
      <c r="D148" s="184">
        <f t="shared" si="395"/>
        <v>8.3279742765273319</v>
      </c>
      <c r="E148" s="184">
        <f t="shared" si="395"/>
        <v>0.33333333333333393</v>
      </c>
      <c r="F148" s="184">
        <f t="shared" si="405"/>
        <v>10</v>
      </c>
      <c r="G148" s="182">
        <f t="shared" si="396"/>
        <v>0.98846787479406917</v>
      </c>
      <c r="H148" s="154"/>
      <c r="I148" s="185">
        <f t="shared" si="397"/>
        <v>0.14558782163764389</v>
      </c>
      <c r="J148" s="185">
        <f t="shared" si="398"/>
        <v>1.3899099378559616</v>
      </c>
      <c r="K148" s="185">
        <f t="shared" si="398"/>
        <v>7.0518867924528301</v>
      </c>
      <c r="L148" s="185">
        <f t="shared" ref="L148:N148" si="472">IF(L119&lt;10, L119, 10)</f>
        <v>4.166666666666667</v>
      </c>
      <c r="M148" s="185">
        <f t="shared" si="472"/>
        <v>2.2360248447204967</v>
      </c>
      <c r="N148" s="185">
        <f t="shared" si="472"/>
        <v>2.3963133640552998</v>
      </c>
      <c r="O148" s="185">
        <f t="shared" ref="O148" si="473">IF(O119&lt;10, O119, 10)</f>
        <v>0</v>
      </c>
      <c r="P148" s="154"/>
      <c r="Q148" s="186">
        <f t="shared" si="467"/>
        <v>1.2256779531178181</v>
      </c>
      <c r="R148" s="186">
        <f t="shared" si="408"/>
        <v>3.5378323108384446</v>
      </c>
      <c r="S148" s="186">
        <f t="shared" si="467"/>
        <v>4.4072524407252445</v>
      </c>
      <c r="T148" s="186">
        <f t="shared" si="467"/>
        <v>4.2906574394463668</v>
      </c>
      <c r="U148" s="186">
        <f t="shared" si="467"/>
        <v>0</v>
      </c>
      <c r="V148" s="187"/>
      <c r="W148" s="188">
        <f t="shared" si="402"/>
        <v>5.0344827586206904</v>
      </c>
      <c r="X148" s="188">
        <f t="shared" si="403"/>
        <v>0</v>
      </c>
      <c r="Y148" s="188">
        <f t="shared" si="403"/>
        <v>4.5588278622957361</v>
      </c>
      <c r="Z148" s="188">
        <f t="shared" si="403"/>
        <v>8.1596528628313063</v>
      </c>
      <c r="AA148" s="188">
        <f t="shared" ref="AA148:AB148" si="474">IF(AA119&lt;10, AA119, 10)</f>
        <v>2.319295143857814</v>
      </c>
      <c r="AB148" s="188">
        <f t="shared" si="474"/>
        <v>0</v>
      </c>
      <c r="AC148" s="154"/>
    </row>
    <row r="149" spans="1:29" x14ac:dyDescent="0.25">
      <c r="A149" s="169" t="s">
        <v>66</v>
      </c>
      <c r="B149" s="182">
        <f t="shared" si="393"/>
        <v>6.366950182260025</v>
      </c>
      <c r="C149" s="183">
        <f t="shared" si="394"/>
        <v>6.1581131251364933</v>
      </c>
      <c r="D149" s="184">
        <f t="shared" si="395"/>
        <v>7.041800643086817</v>
      </c>
      <c r="E149" s="184">
        <f t="shared" si="395"/>
        <v>2.1666666666666679</v>
      </c>
      <c r="F149" s="184">
        <f t="shared" si="405"/>
        <v>2.9226850422236383</v>
      </c>
      <c r="G149" s="182">
        <f t="shared" si="396"/>
        <v>3.2289950576606263</v>
      </c>
      <c r="H149" s="154"/>
      <c r="I149" s="185">
        <f t="shared" si="397"/>
        <v>0.32477745267608005</v>
      </c>
      <c r="J149" s="185">
        <f t="shared" si="398"/>
        <v>0.95078355505308976</v>
      </c>
      <c r="K149" s="185">
        <f t="shared" si="398"/>
        <v>5.4952830188679247</v>
      </c>
      <c r="L149" s="185">
        <f t="shared" ref="L149:N149" si="475">IF(L120&lt;10, L120, 10)</f>
        <v>4.833333333333333</v>
      </c>
      <c r="M149" s="185">
        <f t="shared" si="475"/>
        <v>6.7080745341614909</v>
      </c>
      <c r="N149" s="185">
        <f t="shared" si="475"/>
        <v>4.9769585253456228</v>
      </c>
      <c r="O149" s="185">
        <f t="shared" ref="O149" si="476">IF(O120&lt;10, O120, 10)</f>
        <v>0</v>
      </c>
      <c r="P149" s="154"/>
      <c r="Q149" s="186">
        <f t="shared" si="467"/>
        <v>2.4023287881109234</v>
      </c>
      <c r="R149" s="186">
        <f t="shared" si="408"/>
        <v>4.2740286298568506</v>
      </c>
      <c r="S149" s="186">
        <f t="shared" si="467"/>
        <v>4.9093444909344495</v>
      </c>
      <c r="T149" s="186">
        <f t="shared" si="467"/>
        <v>4.2906574394463668</v>
      </c>
      <c r="U149" s="186">
        <f t="shared" si="467"/>
        <v>0</v>
      </c>
      <c r="V149" s="187"/>
      <c r="W149" s="188">
        <f t="shared" si="402"/>
        <v>5.1034482758620694</v>
      </c>
      <c r="X149" s="188">
        <f t="shared" si="403"/>
        <v>0</v>
      </c>
      <c r="Y149" s="188">
        <f t="shared" si="403"/>
        <v>4.2215203360085853</v>
      </c>
      <c r="Z149" s="188">
        <f t="shared" si="403"/>
        <v>6.1739921896866843</v>
      </c>
      <c r="AA149" s="188">
        <f t="shared" ref="AA149:AB149" si="477">IF(AA120&lt;10, AA120, 10)</f>
        <v>2.4582510279628829</v>
      </c>
      <c r="AB149" s="188">
        <f t="shared" si="477"/>
        <v>0</v>
      </c>
      <c r="AC149" s="154"/>
    </row>
    <row r="150" spans="1:29" x14ac:dyDescent="0.25">
      <c r="A150" s="169" t="s">
        <v>32</v>
      </c>
      <c r="B150" s="182">
        <f t="shared" si="393"/>
        <v>7.3390036452004859</v>
      </c>
      <c r="C150" s="183">
        <f t="shared" si="394"/>
        <v>6.0777462328019212</v>
      </c>
      <c r="D150" s="184">
        <f t="shared" si="395"/>
        <v>4.983922829581994</v>
      </c>
      <c r="E150" s="184">
        <f t="shared" si="395"/>
        <v>5</v>
      </c>
      <c r="F150" s="184">
        <f t="shared" si="405"/>
        <v>3.1296734031510414</v>
      </c>
      <c r="G150" s="182">
        <f t="shared" si="396"/>
        <v>5.6013179571663931</v>
      </c>
      <c r="H150" s="154"/>
      <c r="I150" s="185">
        <f t="shared" si="397"/>
        <v>10</v>
      </c>
      <c r="J150" s="185">
        <f t="shared" si="398"/>
        <v>10</v>
      </c>
      <c r="K150" s="185">
        <f t="shared" si="398"/>
        <v>8.066037735849056</v>
      </c>
      <c r="L150" s="185">
        <f t="shared" ref="L150:N150" si="478">IF(L121&lt;10, L121, 10)</f>
        <v>4.833333333333333</v>
      </c>
      <c r="M150" s="185">
        <f t="shared" si="478"/>
        <v>4.9689440993788816</v>
      </c>
      <c r="N150" s="185">
        <f t="shared" si="478"/>
        <v>4.7926267281105996</v>
      </c>
      <c r="O150" s="185">
        <f t="shared" ref="O150" si="479">IF(O121&lt;10, O121, 10)</f>
        <v>9.1566265060240966</v>
      </c>
      <c r="P150" s="154"/>
      <c r="Q150" s="186">
        <f t="shared" si="467"/>
        <v>3.3828711506051783</v>
      </c>
      <c r="R150" s="186">
        <f t="shared" si="408"/>
        <v>5.337423312883435</v>
      </c>
      <c r="S150" s="186">
        <f t="shared" si="467"/>
        <v>5.8298465829846577</v>
      </c>
      <c r="T150" s="186">
        <f t="shared" si="467"/>
        <v>4.8442906574394469</v>
      </c>
      <c r="U150" s="186">
        <f t="shared" si="467"/>
        <v>7.1794871794871797</v>
      </c>
      <c r="V150" s="187"/>
      <c r="W150" s="188">
        <f t="shared" si="402"/>
        <v>5.2413793103448283</v>
      </c>
      <c r="X150" s="188">
        <f t="shared" si="403"/>
        <v>0</v>
      </c>
      <c r="Y150" s="188">
        <f t="shared" si="403"/>
        <v>8.6427137326839834</v>
      </c>
      <c r="Z150" s="188">
        <f t="shared" si="403"/>
        <v>5.1823383187378393</v>
      </c>
      <c r="AA150" s="188">
        <f t="shared" ref="AA150:AB150" si="480">IF(AA121&lt;10, AA121, 10)</f>
        <v>8.8874813110680062</v>
      </c>
      <c r="AB150" s="188">
        <f t="shared" si="480"/>
        <v>10</v>
      </c>
      <c r="AC150" s="154"/>
    </row>
    <row r="151" spans="1:29" x14ac:dyDescent="0.25">
      <c r="A151" s="169" t="s">
        <v>33</v>
      </c>
      <c r="B151" s="182">
        <f t="shared" si="393"/>
        <v>5.8201701093560141</v>
      </c>
      <c r="C151" s="183">
        <f t="shared" si="394"/>
        <v>4.2625027298536793</v>
      </c>
      <c r="D151" s="184">
        <f t="shared" si="395"/>
        <v>7.5562700964630229</v>
      </c>
      <c r="E151" s="184">
        <f t="shared" si="395"/>
        <v>3.5000000000000009</v>
      </c>
      <c r="F151" s="184">
        <f t="shared" si="405"/>
        <v>4.3253065345126647</v>
      </c>
      <c r="G151" s="182">
        <f t="shared" si="396"/>
        <v>5.4036243822075782</v>
      </c>
      <c r="H151" s="154"/>
      <c r="I151" s="185">
        <f t="shared" si="397"/>
        <v>10</v>
      </c>
      <c r="J151" s="185">
        <f t="shared" si="398"/>
        <v>10</v>
      </c>
      <c r="K151" s="185">
        <f t="shared" si="398"/>
        <v>6.533018867924528</v>
      </c>
      <c r="L151" s="185">
        <f t="shared" ref="L151:N151" si="481">IF(L122&lt;10, L122, 10)</f>
        <v>6.166666666666667</v>
      </c>
      <c r="M151" s="185">
        <f t="shared" si="481"/>
        <v>4.7204968944099379</v>
      </c>
      <c r="N151" s="185">
        <f t="shared" si="481"/>
        <v>5.8986175115207375</v>
      </c>
      <c r="O151" s="185">
        <f t="shared" ref="O151" si="482">IF(O122&lt;10, O122, 10)</f>
        <v>4.8192771084337345</v>
      </c>
      <c r="P151" s="154"/>
      <c r="Q151" s="186">
        <f t="shared" si="467"/>
        <v>4.2040753791941157</v>
      </c>
      <c r="R151" s="186">
        <f t="shared" si="408"/>
        <v>4.8466257668711652</v>
      </c>
      <c r="S151" s="186">
        <f t="shared" si="467"/>
        <v>5.6903765690376575</v>
      </c>
      <c r="T151" s="186">
        <f t="shared" si="467"/>
        <v>5.882352941176471</v>
      </c>
      <c r="U151" s="186">
        <f t="shared" si="467"/>
        <v>5.1282051282051277</v>
      </c>
      <c r="V151" s="187"/>
      <c r="W151" s="188">
        <f t="shared" si="402"/>
        <v>5.5172413793103452</v>
      </c>
      <c r="X151" s="188">
        <f t="shared" si="403"/>
        <v>0</v>
      </c>
      <c r="Y151" s="188">
        <f t="shared" si="403"/>
        <v>3.1759165238671643</v>
      </c>
      <c r="Z151" s="188">
        <f t="shared" si="403"/>
        <v>4.6529214886150134</v>
      </c>
      <c r="AA151" s="188">
        <f t="shared" ref="AA151:AB151" si="483">IF(AA122&lt;10, AA122, 10)</f>
        <v>5.9745690426503977</v>
      </c>
      <c r="AB151" s="188">
        <f t="shared" si="483"/>
        <v>2.2535211267605635</v>
      </c>
      <c r="AC151" s="154"/>
    </row>
    <row r="152" spans="1:29" x14ac:dyDescent="0.25">
      <c r="A152" s="169" t="s">
        <v>34</v>
      </c>
      <c r="B152" s="182">
        <f t="shared" si="393"/>
        <v>5.8809234507897932</v>
      </c>
      <c r="C152" s="183">
        <f t="shared" si="394"/>
        <v>5.8017034286962215</v>
      </c>
      <c r="D152" s="184">
        <f t="shared" si="395"/>
        <v>2.2829581993569148</v>
      </c>
      <c r="E152" s="184">
        <f t="shared" si="395"/>
        <v>9.8333333333333339</v>
      </c>
      <c r="F152" s="184">
        <f t="shared" si="405"/>
        <v>4.4652916015381026</v>
      </c>
      <c r="G152" s="182">
        <f t="shared" si="396"/>
        <v>4.6787479406919275</v>
      </c>
      <c r="H152" s="154"/>
      <c r="I152" s="185">
        <f t="shared" si="397"/>
        <v>10</v>
      </c>
      <c r="J152" s="185">
        <f t="shared" si="398"/>
        <v>7.9137436499404235</v>
      </c>
      <c r="K152" s="185">
        <f t="shared" si="398"/>
        <v>5.0235849056603774</v>
      </c>
      <c r="L152" s="185">
        <f t="shared" ref="L152:N152" si="484">IF(L123&lt;10, L123, 10)</f>
        <v>3.8333333333333335</v>
      </c>
      <c r="M152" s="185">
        <f t="shared" si="484"/>
        <v>6.7080745341614909</v>
      </c>
      <c r="N152" s="185">
        <f t="shared" si="484"/>
        <v>4.7926267281105996</v>
      </c>
      <c r="O152" s="185">
        <f t="shared" ref="O152" si="485">IF(O123&lt;10, O123, 10)</f>
        <v>2.8915662650602409</v>
      </c>
      <c r="P152" s="154"/>
      <c r="Q152" s="186">
        <f t="shared" si="467"/>
        <v>4.1979469894285275</v>
      </c>
      <c r="R152" s="186">
        <f t="shared" si="408"/>
        <v>5.9100204498977504</v>
      </c>
      <c r="S152" s="186">
        <f t="shared" si="467"/>
        <v>4.3514644351464433</v>
      </c>
      <c r="T152" s="186">
        <f t="shared" si="467"/>
        <v>4.913494809688582</v>
      </c>
      <c r="U152" s="186">
        <f t="shared" si="467"/>
        <v>4.1025641025641022</v>
      </c>
      <c r="V152" s="187"/>
      <c r="W152" s="188">
        <f t="shared" si="402"/>
        <v>4.6206896551724146</v>
      </c>
      <c r="X152" s="188">
        <f t="shared" si="403"/>
        <v>10</v>
      </c>
      <c r="Y152" s="188">
        <f t="shared" si="403"/>
        <v>1.0146712608820139</v>
      </c>
      <c r="Z152" s="188">
        <f t="shared" si="403"/>
        <v>3.4333929481527399</v>
      </c>
      <c r="AA152" s="188">
        <f t="shared" ref="AA152:AB152" si="486">IF(AA123&lt;10, AA123, 10)</f>
        <v>10</v>
      </c>
      <c r="AB152" s="188">
        <f t="shared" si="486"/>
        <v>4.507042253521127</v>
      </c>
      <c r="AC152" s="154"/>
    </row>
    <row r="153" spans="1:29" x14ac:dyDescent="0.25">
      <c r="A153" s="169" t="s">
        <v>35</v>
      </c>
      <c r="B153" s="182">
        <f t="shared" si="393"/>
        <v>5.613608748481167</v>
      </c>
      <c r="C153" s="183">
        <f t="shared" si="394"/>
        <v>3.9812186066826802</v>
      </c>
      <c r="D153" s="184">
        <f t="shared" si="395"/>
        <v>4.0836012861736339</v>
      </c>
      <c r="E153" s="184">
        <f t="shared" si="395"/>
        <v>6.3333333333333339</v>
      </c>
      <c r="F153" s="184">
        <f t="shared" si="405"/>
        <v>0.66338019493591194</v>
      </c>
      <c r="G153" s="182">
        <f t="shared" si="396"/>
        <v>10</v>
      </c>
      <c r="H153" s="154"/>
      <c r="I153" s="185">
        <f t="shared" si="397"/>
        <v>8.2256298637428849</v>
      </c>
      <c r="J153" s="185">
        <f t="shared" si="398"/>
        <v>3.8909406757185168</v>
      </c>
      <c r="K153" s="185">
        <f t="shared" si="398"/>
        <v>4.3867924528301891</v>
      </c>
      <c r="L153" s="185">
        <f t="shared" ref="L153:N153" si="487">IF(L124&lt;10, L124, 10)</f>
        <v>7.5</v>
      </c>
      <c r="M153" s="185">
        <f t="shared" si="487"/>
        <v>5.7142857142857135</v>
      </c>
      <c r="N153" s="185">
        <f t="shared" si="487"/>
        <v>4.0552995391705071</v>
      </c>
      <c r="O153" s="185">
        <f t="shared" ref="O153" si="488">IF(O124&lt;10, O124, 10)</f>
        <v>4.8192771084337345</v>
      </c>
      <c r="P153" s="154"/>
      <c r="Q153" s="186">
        <f t="shared" si="467"/>
        <v>3.3215872529492869</v>
      </c>
      <c r="R153" s="186">
        <f t="shared" si="408"/>
        <v>6.2372188139059306</v>
      </c>
      <c r="S153" s="186" t="e">
        <f t="shared" si="467"/>
        <v>#VALUE!</v>
      </c>
      <c r="T153" s="186">
        <f t="shared" si="467"/>
        <v>5.8131487889273359</v>
      </c>
      <c r="U153" s="186">
        <f t="shared" si="467"/>
        <v>3.0769230769230771</v>
      </c>
      <c r="V153" s="187"/>
      <c r="W153" s="188">
        <f t="shared" si="402"/>
        <v>4.7586206896551726</v>
      </c>
      <c r="X153" s="188">
        <f t="shared" si="403"/>
        <v>0</v>
      </c>
      <c r="Y153" s="188">
        <f t="shared" si="403"/>
        <v>3.0511248755719893</v>
      </c>
      <c r="Z153" s="188">
        <f t="shared" si="403"/>
        <v>3.8649588781432165</v>
      </c>
      <c r="AA153" s="188">
        <f t="shared" ref="AA153:AB153" si="489">IF(AA124&lt;10, AA124, 10)</f>
        <v>7.2989664774303087</v>
      </c>
      <c r="AB153" s="188">
        <f t="shared" si="489"/>
        <v>5.6338028169014089</v>
      </c>
      <c r="AC153" s="154"/>
    </row>
    <row r="154" spans="1:29" s="168" customFormat="1" x14ac:dyDescent="0.25">
      <c r="C154" s="189"/>
      <c r="D154" s="181"/>
      <c r="E154" s="181"/>
      <c r="F154" s="181"/>
      <c r="V154" s="145"/>
    </row>
    <row r="155" spans="1:29" x14ac:dyDescent="0.25">
      <c r="A155" s="169" t="s">
        <v>8</v>
      </c>
      <c r="B155" s="170">
        <f t="shared" ref="B155:B182" si="490">IF(B126&lt;0, 0, B126)</f>
        <v>4.0583232077764277</v>
      </c>
      <c r="C155" s="171">
        <f t="shared" ref="C155:C182" si="491">IF(C126&lt;0, 0, C126)</f>
        <v>4.0441144354662582</v>
      </c>
      <c r="D155" s="172">
        <f t="shared" ref="D155:G164" si="492">IF(D126&lt;0, 0, D126)</f>
        <v>0.99678456591639986</v>
      </c>
      <c r="E155" s="172">
        <f t="shared" si="492"/>
        <v>9.8333333333333339</v>
      </c>
      <c r="F155" s="172">
        <f t="shared" ref="F155" si="493">IF(F126&lt;0, 0, F126)</f>
        <v>6.0657176040220362</v>
      </c>
      <c r="G155" s="170">
        <f t="shared" si="492"/>
        <v>6.9851729818780894</v>
      </c>
      <c r="H155" s="173"/>
      <c r="I155" s="174">
        <f t="shared" ref="I155:K182" si="494">IF(I126&lt;0, 0, I126)</f>
        <v>10</v>
      </c>
      <c r="J155" s="174">
        <f t="shared" si="494"/>
        <v>4.9526932810494904</v>
      </c>
      <c r="K155" s="174">
        <f t="shared" si="494"/>
        <v>1.7216981132075471</v>
      </c>
      <c r="L155" s="174">
        <f t="shared" ref="L155:N155" si="495">IF(L126&lt;0, 0, L126)</f>
        <v>5.6666666666666679</v>
      </c>
      <c r="M155" s="174">
        <f t="shared" si="495"/>
        <v>6.2111801242236018</v>
      </c>
      <c r="N155" s="174">
        <f t="shared" si="495"/>
        <v>5.1612903225806459</v>
      </c>
      <c r="O155" s="174">
        <f t="shared" ref="O155" si="496">IF(O126&lt;0, 0, O126)</f>
        <v>7.7108433734939759</v>
      </c>
      <c r="P155" s="173"/>
      <c r="Q155" s="175">
        <f t="shared" ref="Q155:U164" si="497">IF(Q126&lt;0, 0, Q126)</f>
        <v>10</v>
      </c>
      <c r="R155" s="175">
        <f t="shared" si="497"/>
        <v>5.9918200408997953</v>
      </c>
      <c r="S155" s="175">
        <f t="shared" si="497"/>
        <v>4.156206415620642</v>
      </c>
      <c r="T155" s="175">
        <f t="shared" si="497"/>
        <v>5.8131487889273359</v>
      </c>
      <c r="U155" s="175">
        <f t="shared" si="497"/>
        <v>6.1538461538461542</v>
      </c>
      <c r="V155" s="176"/>
      <c r="W155" s="177">
        <f t="shared" ref="W155:Z182" si="498">IF(W126&lt;0, 0, W126)</f>
        <v>5.1724137931034493</v>
      </c>
      <c r="X155" s="177">
        <f t="shared" si="498"/>
        <v>0</v>
      </c>
      <c r="Y155" s="177">
        <f t="shared" si="498"/>
        <v>4.3500343353052893</v>
      </c>
      <c r="Z155" s="177">
        <f t="shared" si="498"/>
        <v>3.8341924770516589</v>
      </c>
      <c r="AA155" s="177">
        <f t="shared" ref="AA155:AB155" si="499">IF(AA126&lt;0, 0, AA126)</f>
        <v>6.8393336803587186</v>
      </c>
      <c r="AB155" s="177">
        <f t="shared" si="499"/>
        <v>7.8873239436619711</v>
      </c>
      <c r="AC155" s="173"/>
    </row>
    <row r="156" spans="1:29" x14ac:dyDescent="0.25">
      <c r="A156" s="169" t="s">
        <v>9</v>
      </c>
      <c r="B156" s="170">
        <f t="shared" si="490"/>
        <v>5.407047387606319</v>
      </c>
      <c r="C156" s="171">
        <f t="shared" si="491"/>
        <v>4.7097619567591176</v>
      </c>
      <c r="D156" s="172">
        <f t="shared" si="492"/>
        <v>1.7684887459807079</v>
      </c>
      <c r="E156" s="172">
        <f t="shared" si="492"/>
        <v>9.6666666666666661</v>
      </c>
      <c r="F156" s="172">
        <f t="shared" ref="F156" si="500">IF(F127&lt;0, 0, F127)</f>
        <v>2.1397786127819569</v>
      </c>
      <c r="G156" s="170">
        <f t="shared" si="492"/>
        <v>10</v>
      </c>
      <c r="H156" s="173"/>
      <c r="I156" s="174">
        <f t="shared" si="494"/>
        <v>3.5033139444815156</v>
      </c>
      <c r="J156" s="174">
        <f t="shared" si="494"/>
        <v>8.2043127383960464</v>
      </c>
      <c r="K156" s="174">
        <f t="shared" si="494"/>
        <v>4.4103773584905666</v>
      </c>
      <c r="L156" s="174">
        <f t="shared" ref="L156:N156" si="501">IF(L127&lt;0, 0, L127)</f>
        <v>5.8333333333333339</v>
      </c>
      <c r="M156" s="174">
        <f t="shared" si="501"/>
        <v>9.1925465838509304</v>
      </c>
      <c r="N156" s="174">
        <f t="shared" si="501"/>
        <v>6.6359447004608292</v>
      </c>
      <c r="O156" s="174">
        <f t="shared" ref="O156" si="502">IF(O127&lt;0, 0, O127)</f>
        <v>5.7831325301204819</v>
      </c>
      <c r="P156" s="173"/>
      <c r="Q156" s="175">
        <f t="shared" si="497"/>
        <v>7.3418109391757298</v>
      </c>
      <c r="R156" s="175">
        <f t="shared" si="497"/>
        <v>4.9284253578732109</v>
      </c>
      <c r="S156" s="175">
        <f t="shared" si="497"/>
        <v>3.0962343096234313</v>
      </c>
      <c r="T156" s="175">
        <f t="shared" si="497"/>
        <v>5.8131487889273359</v>
      </c>
      <c r="U156" s="175">
        <f t="shared" si="497"/>
        <v>6.1538461538461542</v>
      </c>
      <c r="V156" s="176"/>
      <c r="W156" s="177">
        <f t="shared" si="498"/>
        <v>5.5172413793103452</v>
      </c>
      <c r="X156" s="177">
        <f t="shared" si="498"/>
        <v>0</v>
      </c>
      <c r="Y156" s="177">
        <f t="shared" si="498"/>
        <v>2.9157472460162008</v>
      </c>
      <c r="Z156" s="177">
        <f t="shared" si="498"/>
        <v>3.8493755102381835</v>
      </c>
      <c r="AA156" s="177">
        <f t="shared" ref="AA156:AB156" si="503">IF(AA127&lt;0, 0, AA127)</f>
        <v>7.6475450220807915</v>
      </c>
      <c r="AB156" s="177">
        <f t="shared" si="503"/>
        <v>5.6338028169014089</v>
      </c>
      <c r="AC156" s="173"/>
    </row>
    <row r="157" spans="1:29" x14ac:dyDescent="0.25">
      <c r="A157" s="169" t="s">
        <v>10</v>
      </c>
      <c r="B157" s="170">
        <f t="shared" si="490"/>
        <v>7.8736330498177409</v>
      </c>
      <c r="C157" s="171">
        <f t="shared" si="491"/>
        <v>7.3461454466040621</v>
      </c>
      <c r="D157" s="172">
        <f t="shared" si="492"/>
        <v>8.8424437299035379</v>
      </c>
      <c r="E157" s="172">
        <f t="shared" si="492"/>
        <v>0</v>
      </c>
      <c r="F157" s="172">
        <f t="shared" ref="F157" si="504">IF(F128&lt;0, 0, F128)</f>
        <v>10</v>
      </c>
      <c r="G157" s="170">
        <f t="shared" si="492"/>
        <v>2.8336079077429983</v>
      </c>
      <c r="H157" s="173"/>
      <c r="I157" s="174">
        <f t="shared" si="494"/>
        <v>0.17457023263926386</v>
      </c>
      <c r="J157" s="174">
        <f t="shared" si="494"/>
        <v>2.2765894116350847</v>
      </c>
      <c r="K157" s="174">
        <f t="shared" si="494"/>
        <v>6.1792452830188687</v>
      </c>
      <c r="L157" s="174">
        <f t="shared" ref="L157:N157" si="505">IF(L128&lt;0, 0, L128)</f>
        <v>4.5000000000000009</v>
      </c>
      <c r="M157" s="174">
        <f t="shared" si="505"/>
        <v>2.7329192546583849</v>
      </c>
      <c r="N157" s="174">
        <f t="shared" si="505"/>
        <v>3.3179723502304146</v>
      </c>
      <c r="O157" s="174">
        <f t="shared" ref="O157" si="506">IF(O128&lt;0, 0, O128)</f>
        <v>6.7469879518072284</v>
      </c>
      <c r="P157" s="173"/>
      <c r="Q157" s="175">
        <f t="shared" si="497"/>
        <v>1.0785965987436799</v>
      </c>
      <c r="R157" s="175">
        <f t="shared" si="497"/>
        <v>4.1104294478527601</v>
      </c>
      <c r="S157" s="175">
        <f t="shared" si="497"/>
        <v>4.9093444909344495</v>
      </c>
      <c r="T157" s="175">
        <f t="shared" si="497"/>
        <v>3.0449826989619382</v>
      </c>
      <c r="U157" s="175">
        <f t="shared" si="497"/>
        <v>6.1538461538461542</v>
      </c>
      <c r="V157" s="176"/>
      <c r="W157" s="177">
        <f t="shared" si="498"/>
        <v>5.5172413793103452</v>
      </c>
      <c r="X157" s="177">
        <f t="shared" si="498"/>
        <v>0</v>
      </c>
      <c r="Y157" s="177">
        <f t="shared" si="498"/>
        <v>7.2112306036425302</v>
      </c>
      <c r="Z157" s="177">
        <f t="shared" si="498"/>
        <v>8.4265238363763864</v>
      </c>
      <c r="AA157" s="177">
        <f t="shared" ref="AA157:AB157" si="507">IF(AA128&lt;0, 0, AA128)</f>
        <v>1.0472707660873271</v>
      </c>
      <c r="AB157" s="177">
        <f t="shared" si="507"/>
        <v>6.76056338028169</v>
      </c>
      <c r="AC157" s="173"/>
    </row>
    <row r="158" spans="1:29" x14ac:dyDescent="0.25">
      <c r="A158" s="169" t="s">
        <v>75</v>
      </c>
      <c r="B158" s="170">
        <f t="shared" si="490"/>
        <v>4.5321992709599028</v>
      </c>
      <c r="C158" s="171">
        <f t="shared" si="491"/>
        <v>7.7077964621096307</v>
      </c>
      <c r="D158" s="172">
        <f t="shared" si="492"/>
        <v>9.2282958199356919</v>
      </c>
      <c r="E158" s="172">
        <f t="shared" si="492"/>
        <v>0</v>
      </c>
      <c r="F158" s="172">
        <f t="shared" ref="F158" si="508">IF(F129&lt;0, 0, F129)</f>
        <v>6.9301974256356651</v>
      </c>
      <c r="G158" s="170">
        <f t="shared" si="492"/>
        <v>2.8995057660626031</v>
      </c>
      <c r="H158" s="173"/>
      <c r="I158" s="174">
        <f t="shared" si="494"/>
        <v>0.38418259436803526</v>
      </c>
      <c r="J158" s="174">
        <f t="shared" si="494"/>
        <v>5.966584026035485</v>
      </c>
      <c r="K158" s="174">
        <f t="shared" si="494"/>
        <v>0</v>
      </c>
      <c r="L158" s="174">
        <f t="shared" ref="L158:N158" si="509">IF(L129&lt;0, 0, L129)</f>
        <v>2.6666666666666665</v>
      </c>
      <c r="M158" s="174">
        <f t="shared" si="509"/>
        <v>2.2360248447204967</v>
      </c>
      <c r="N158" s="174">
        <f t="shared" si="509"/>
        <v>5.5299539170506922</v>
      </c>
      <c r="O158" s="174">
        <f t="shared" ref="O158" si="510">IF(O129&lt;0, 0, O129)</f>
        <v>0</v>
      </c>
      <c r="P158" s="173"/>
      <c r="Q158" s="175">
        <f t="shared" si="497"/>
        <v>0.60058219702773086</v>
      </c>
      <c r="R158" s="175">
        <f t="shared" si="497"/>
        <v>5.5828220858895703</v>
      </c>
      <c r="S158" s="175">
        <f t="shared" si="497"/>
        <v>6.1087866108786599</v>
      </c>
      <c r="T158" s="175">
        <f t="shared" si="497"/>
        <v>5.3979238754325269</v>
      </c>
      <c r="U158" s="175">
        <f t="shared" si="497"/>
        <v>0</v>
      </c>
      <c r="V158" s="176"/>
      <c r="W158" s="177">
        <f t="shared" si="498"/>
        <v>5.3793103448275863</v>
      </c>
      <c r="X158" s="177">
        <f t="shared" si="498"/>
        <v>9.892502840662468</v>
      </c>
      <c r="Y158" s="177">
        <f t="shared" si="498"/>
        <v>3.092853803023456</v>
      </c>
      <c r="Z158" s="177">
        <f t="shared" si="498"/>
        <v>6.5807464341449409</v>
      </c>
      <c r="AA158" s="177">
        <f t="shared" ref="AA158:AB158" si="511">IF(AA129&lt;0, 0, AA129)</f>
        <v>2.7535962729252512</v>
      </c>
      <c r="AB158" s="177">
        <f t="shared" si="511"/>
        <v>0</v>
      </c>
      <c r="AC158" s="173"/>
    </row>
    <row r="159" spans="1:29" x14ac:dyDescent="0.25">
      <c r="A159" s="169" t="s">
        <v>12</v>
      </c>
      <c r="B159" s="170">
        <f t="shared" si="490"/>
        <v>7.5698663426488464</v>
      </c>
      <c r="C159" s="171">
        <f t="shared" si="491"/>
        <v>6.6210963092378243</v>
      </c>
      <c r="D159" s="172">
        <f t="shared" si="492"/>
        <v>9.614147909967846</v>
      </c>
      <c r="E159" s="172">
        <f t="shared" si="492"/>
        <v>0</v>
      </c>
      <c r="F159" s="172">
        <f t="shared" ref="F159" si="512">IF(F130&lt;0, 0, F130)</f>
        <v>0.45747702277496693</v>
      </c>
      <c r="G159" s="170">
        <f t="shared" si="492"/>
        <v>1.5156507413509059</v>
      </c>
      <c r="H159" s="173"/>
      <c r="I159" s="174">
        <f t="shared" si="494"/>
        <v>2.3745656254921239</v>
      </c>
      <c r="J159" s="174">
        <f t="shared" si="494"/>
        <v>5.9459024914879146</v>
      </c>
      <c r="K159" s="174">
        <f t="shared" si="494"/>
        <v>7.0754716981132074E-2</v>
      </c>
      <c r="L159" s="174">
        <f t="shared" ref="L159:N159" si="513">IF(L130&lt;0, 0, L130)</f>
        <v>4</v>
      </c>
      <c r="M159" s="174">
        <f t="shared" si="513"/>
        <v>3.2298136645962732</v>
      </c>
      <c r="N159" s="174">
        <f t="shared" si="513"/>
        <v>4.4239631336405525</v>
      </c>
      <c r="O159" s="174">
        <f t="shared" ref="O159" si="514">IF(O130&lt;0, 0, O130)</f>
        <v>3.8554216867469879</v>
      </c>
      <c r="P159" s="173"/>
      <c r="Q159" s="175">
        <f t="shared" si="497"/>
        <v>4.1795618201317595</v>
      </c>
      <c r="R159" s="175">
        <f t="shared" si="497"/>
        <v>5.7464212678936599</v>
      </c>
      <c r="S159" s="175">
        <f t="shared" si="497"/>
        <v>5.5509065550906556</v>
      </c>
      <c r="T159" s="175">
        <f t="shared" si="497"/>
        <v>4.6366782006920424</v>
      </c>
      <c r="U159" s="175">
        <f t="shared" si="497"/>
        <v>2.0512820512820511</v>
      </c>
      <c r="V159" s="176"/>
      <c r="W159" s="177">
        <f t="shared" si="498"/>
        <v>4.5517241379310347</v>
      </c>
      <c r="X159" s="177">
        <f t="shared" si="498"/>
        <v>0</v>
      </c>
      <c r="Y159" s="177">
        <f t="shared" si="498"/>
        <v>0</v>
      </c>
      <c r="Z159" s="177">
        <f t="shared" si="498"/>
        <v>4.7786676683150251</v>
      </c>
      <c r="AA159" s="177">
        <f t="shared" ref="AA159:AB159" si="515">IF(AA130&lt;0, 0, AA130)</f>
        <v>2.6629077099007841</v>
      </c>
      <c r="AB159" s="177">
        <f t="shared" si="515"/>
        <v>1.1267605633802817</v>
      </c>
      <c r="AC159" s="173"/>
    </row>
    <row r="160" spans="1:29" x14ac:dyDescent="0.25">
      <c r="A160" s="169" t="s">
        <v>13</v>
      </c>
      <c r="B160" s="170">
        <f t="shared" si="490"/>
        <v>7.1567436208991495</v>
      </c>
      <c r="C160" s="171">
        <f t="shared" si="491"/>
        <v>6.0829875518672196</v>
      </c>
      <c r="D160" s="172">
        <f t="shared" si="492"/>
        <v>7.041800643086817</v>
      </c>
      <c r="E160" s="172">
        <f t="shared" si="492"/>
        <v>3.3333333333333339</v>
      </c>
      <c r="F160" s="172">
        <f t="shared" ref="F160" si="516">IF(F131&lt;0, 0, F131)</f>
        <v>10</v>
      </c>
      <c r="G160" s="170">
        <f t="shared" si="492"/>
        <v>5.0082372322899502</v>
      </c>
      <c r="H160" s="173"/>
      <c r="I160" s="174">
        <f t="shared" si="494"/>
        <v>0.25099089245727801</v>
      </c>
      <c r="J160" s="174">
        <f t="shared" si="494"/>
        <v>1.5429603362844948</v>
      </c>
      <c r="K160" s="174">
        <f t="shared" si="494"/>
        <v>8.3254716981132066</v>
      </c>
      <c r="L160" s="174">
        <f t="shared" ref="L160:N160" si="517">IF(L131&lt;0, 0, L131)</f>
        <v>5.8333333333333339</v>
      </c>
      <c r="M160" s="174">
        <f t="shared" si="517"/>
        <v>6.4596273291925463</v>
      </c>
      <c r="N160" s="174">
        <f t="shared" si="517"/>
        <v>4.2396313364055302</v>
      </c>
      <c r="O160" s="174">
        <f t="shared" ref="O160" si="518">IF(O131&lt;0, 0, O131)</f>
        <v>0</v>
      </c>
      <c r="P160" s="173"/>
      <c r="Q160" s="175">
        <f t="shared" si="497"/>
        <v>10</v>
      </c>
      <c r="R160" s="175">
        <f t="shared" si="497"/>
        <v>4.5194274028629859</v>
      </c>
      <c r="S160" s="175" t="e">
        <f t="shared" si="497"/>
        <v>#VALUE!</v>
      </c>
      <c r="T160" s="175">
        <f t="shared" si="497"/>
        <v>4.8442906574394469</v>
      </c>
      <c r="U160" s="175">
        <f t="shared" si="497"/>
        <v>0</v>
      </c>
      <c r="V160" s="176"/>
      <c r="W160" s="177">
        <f t="shared" si="498"/>
        <v>4.4137931034482758</v>
      </c>
      <c r="X160" s="177">
        <f t="shared" si="498"/>
        <v>0</v>
      </c>
      <c r="Y160" s="177">
        <f t="shared" si="498"/>
        <v>10</v>
      </c>
      <c r="Z160" s="177">
        <f t="shared" si="498"/>
        <v>6.1478962675157023</v>
      </c>
      <c r="AA160" s="177">
        <f t="shared" ref="AA160:AB160" si="519">IF(AA131&lt;0, 0, AA131)</f>
        <v>3.3452646194621618</v>
      </c>
      <c r="AB160" s="177">
        <f t="shared" si="519"/>
        <v>0</v>
      </c>
      <c r="AC160" s="173"/>
    </row>
    <row r="161" spans="1:29" x14ac:dyDescent="0.25">
      <c r="A161" s="169" t="s">
        <v>14</v>
      </c>
      <c r="B161" s="170">
        <f t="shared" si="490"/>
        <v>4.6780072904009726</v>
      </c>
      <c r="C161" s="171">
        <f t="shared" si="491"/>
        <v>3.4553395937977713</v>
      </c>
      <c r="D161" s="172">
        <f t="shared" si="492"/>
        <v>2.2829581993569148</v>
      </c>
      <c r="E161" s="172">
        <f t="shared" si="492"/>
        <v>9.5</v>
      </c>
      <c r="F161" s="172">
        <f t="shared" ref="F161" si="520">IF(F132&lt;0, 0, F132)</f>
        <v>10</v>
      </c>
      <c r="G161" s="170">
        <f t="shared" si="492"/>
        <v>5.4036243822075782</v>
      </c>
      <c r="H161" s="173"/>
      <c r="I161" s="174">
        <f t="shared" si="494"/>
        <v>5.7598877136295226</v>
      </c>
      <c r="J161" s="174">
        <f t="shared" si="494"/>
        <v>9.9501470808870387</v>
      </c>
      <c r="K161" s="174">
        <f t="shared" si="494"/>
        <v>3.1839622641509435</v>
      </c>
      <c r="L161" s="174">
        <f t="shared" ref="L161:N161" si="521">IF(L132&lt;0, 0, L132)</f>
        <v>3.8333333333333335</v>
      </c>
      <c r="M161" s="174">
        <f t="shared" si="521"/>
        <v>4.7204968944099379</v>
      </c>
      <c r="N161" s="174">
        <f t="shared" si="521"/>
        <v>4.6082949308755765</v>
      </c>
      <c r="O161" s="174">
        <f t="shared" ref="O161" si="522">IF(O132&lt;0, 0, O132)</f>
        <v>0</v>
      </c>
      <c r="P161" s="173"/>
      <c r="Q161" s="175">
        <f t="shared" si="497"/>
        <v>8.0465757622184757</v>
      </c>
      <c r="R161" s="175">
        <f t="shared" si="497"/>
        <v>7.0552147239263796</v>
      </c>
      <c r="S161" s="175">
        <f t="shared" si="497"/>
        <v>3.7935843793584385</v>
      </c>
      <c r="T161" s="175">
        <f t="shared" si="497"/>
        <v>4.3598615916955028</v>
      </c>
      <c r="U161" s="175">
        <f t="shared" si="497"/>
        <v>0</v>
      </c>
      <c r="V161" s="176"/>
      <c r="W161" s="177">
        <f t="shared" si="498"/>
        <v>4.6206896551724146</v>
      </c>
      <c r="X161" s="177">
        <f t="shared" si="498"/>
        <v>10</v>
      </c>
      <c r="Y161" s="177">
        <f t="shared" si="498"/>
        <v>0.88510776370694355</v>
      </c>
      <c r="Z161" s="177">
        <f t="shared" si="498"/>
        <v>3.2341088749031961</v>
      </c>
      <c r="AA161" s="177">
        <f t="shared" ref="AA161:AB161" si="523">IF(AA132&lt;0, 0, AA132)</f>
        <v>10</v>
      </c>
      <c r="AB161" s="177">
        <f t="shared" si="523"/>
        <v>0</v>
      </c>
      <c r="AC161" s="173"/>
    </row>
    <row r="162" spans="1:29" x14ac:dyDescent="0.25">
      <c r="A162" s="169" t="s">
        <v>15</v>
      </c>
      <c r="B162" s="170">
        <f t="shared" si="490"/>
        <v>3.2199270959902799</v>
      </c>
      <c r="C162" s="171">
        <f t="shared" si="491"/>
        <v>1.4217077964621101</v>
      </c>
      <c r="D162" s="172">
        <f t="shared" si="492"/>
        <v>2.4115755627009658</v>
      </c>
      <c r="E162" s="172">
        <f t="shared" si="492"/>
        <v>9.1666666666666661</v>
      </c>
      <c r="F162" s="172">
        <f t="shared" ref="F162" si="524">IF(F133&lt;0, 0, F133)</f>
        <v>1.9476466317205909</v>
      </c>
      <c r="G162" s="170">
        <f t="shared" si="492"/>
        <v>7.7759472817133446</v>
      </c>
      <c r="H162" s="173"/>
      <c r="I162" s="174">
        <f t="shared" si="494"/>
        <v>1.3681675213477964</v>
      </c>
      <c r="J162" s="174">
        <f t="shared" si="494"/>
        <v>1.6695111797632376</v>
      </c>
      <c r="K162" s="174">
        <f t="shared" si="494"/>
        <v>6.2028301886792461</v>
      </c>
      <c r="L162" s="174">
        <f t="shared" ref="L162:N162" si="525">IF(L133&lt;0, 0, L133)</f>
        <v>4.3333333333333339</v>
      </c>
      <c r="M162" s="174">
        <f t="shared" si="525"/>
        <v>7.7018633540372665</v>
      </c>
      <c r="N162" s="174">
        <f t="shared" si="525"/>
        <v>4.2396313364055302</v>
      </c>
      <c r="O162" s="174">
        <f t="shared" ref="O162" si="526">IF(O133&lt;0, 0, O133)</f>
        <v>5.7831325301204819</v>
      </c>
      <c r="P162" s="173"/>
      <c r="Q162" s="175">
        <f t="shared" si="497"/>
        <v>2.49425463459476</v>
      </c>
      <c r="R162" s="175">
        <f t="shared" si="497"/>
        <v>5.5010224948875246</v>
      </c>
      <c r="S162" s="175">
        <f t="shared" si="497"/>
        <v>5.6066945606694549</v>
      </c>
      <c r="T162" s="175">
        <f t="shared" si="497"/>
        <v>3.0449826989619382</v>
      </c>
      <c r="U162" s="175">
        <f t="shared" si="497"/>
        <v>5.1282051282051277</v>
      </c>
      <c r="V162" s="176"/>
      <c r="W162" s="177">
        <f t="shared" si="498"/>
        <v>4.3448275862068977</v>
      </c>
      <c r="X162" s="177">
        <f t="shared" si="498"/>
        <v>10</v>
      </c>
      <c r="Y162" s="177">
        <f t="shared" si="498"/>
        <v>7.7466077553928914</v>
      </c>
      <c r="Z162" s="177">
        <f t="shared" si="498"/>
        <v>5.5015083178114379</v>
      </c>
      <c r="AA162" s="177">
        <f t="shared" ref="AA162:AB162" si="527">IF(AA133&lt;0, 0, AA133)</f>
        <v>4.3411189781457864</v>
      </c>
      <c r="AB162" s="177">
        <f t="shared" si="527"/>
        <v>6.76056338028169</v>
      </c>
      <c r="AC162" s="173"/>
    </row>
    <row r="163" spans="1:29" x14ac:dyDescent="0.25">
      <c r="A163" s="169" t="s">
        <v>16</v>
      </c>
      <c r="B163" s="170">
        <f t="shared" si="490"/>
        <v>3.2199270959902799</v>
      </c>
      <c r="C163" s="171">
        <f t="shared" si="491"/>
        <v>6.0934701899978165</v>
      </c>
      <c r="D163" s="172">
        <f t="shared" si="492"/>
        <v>0</v>
      </c>
      <c r="E163" s="172">
        <f t="shared" si="492"/>
        <v>9.8333333333333339</v>
      </c>
      <c r="F163" s="172">
        <f t="shared" ref="F163" si="528">IF(F134&lt;0, 0, F134)</f>
        <v>1.8656629098905491</v>
      </c>
      <c r="G163" s="170">
        <f t="shared" si="492"/>
        <v>3.4925864909390447</v>
      </c>
      <c r="H163" s="173"/>
      <c r="I163" s="174">
        <f t="shared" si="494"/>
        <v>5.1154468095580965</v>
      </c>
      <c r="J163" s="174">
        <f t="shared" si="494"/>
        <v>10</v>
      </c>
      <c r="K163" s="174">
        <f t="shared" si="494"/>
        <v>6.0377358490566033</v>
      </c>
      <c r="L163" s="174">
        <f t="shared" ref="L163:N163" si="529">IF(L134&lt;0, 0, L134)</f>
        <v>5.5</v>
      </c>
      <c r="M163" s="174">
        <f t="shared" si="529"/>
        <v>6.2111801242236018</v>
      </c>
      <c r="N163" s="174">
        <f t="shared" si="529"/>
        <v>10</v>
      </c>
      <c r="O163" s="174">
        <f t="shared" ref="O163" si="530">IF(O134&lt;0, 0, O134)</f>
        <v>0</v>
      </c>
      <c r="P163" s="173"/>
      <c r="Q163" s="175">
        <f t="shared" si="497"/>
        <v>10</v>
      </c>
      <c r="R163" s="175">
        <f t="shared" si="497"/>
        <v>5.337423312883435</v>
      </c>
      <c r="S163" s="175">
        <f t="shared" si="497"/>
        <v>4.6025104602510467</v>
      </c>
      <c r="T163" s="175">
        <f t="shared" si="497"/>
        <v>5.4671280276816612</v>
      </c>
      <c r="U163" s="175">
        <f t="shared" si="497"/>
        <v>0</v>
      </c>
      <c r="V163" s="176"/>
      <c r="W163" s="177">
        <f t="shared" si="498"/>
        <v>4.2068965517241388</v>
      </c>
      <c r="X163" s="177">
        <f t="shared" si="498"/>
        <v>10</v>
      </c>
      <c r="Y163" s="177">
        <f t="shared" si="498"/>
        <v>0.46318357961539391</v>
      </c>
      <c r="Z163" s="177">
        <f t="shared" si="498"/>
        <v>3.4350220999296144</v>
      </c>
      <c r="AA163" s="177">
        <f t="shared" ref="AA163:AB163" si="531">IF(AA134&lt;0, 0, AA134)</f>
        <v>10</v>
      </c>
      <c r="AB163" s="177">
        <f t="shared" si="531"/>
        <v>0</v>
      </c>
      <c r="AC163" s="173"/>
    </row>
    <row r="164" spans="1:29" x14ac:dyDescent="0.25">
      <c r="A164" s="169" t="s">
        <v>17</v>
      </c>
      <c r="B164" s="170">
        <f t="shared" si="490"/>
        <v>3.2199270959902799</v>
      </c>
      <c r="C164" s="171">
        <f t="shared" si="491"/>
        <v>4.295697750600568</v>
      </c>
      <c r="D164" s="172">
        <f t="shared" si="492"/>
        <v>4.4694533762057889</v>
      </c>
      <c r="E164" s="172">
        <f t="shared" si="492"/>
        <v>4.5</v>
      </c>
      <c r="F164" s="172">
        <f t="shared" ref="F164" si="532">IF(F135&lt;0, 0, F135)</f>
        <v>1.5091077754592046</v>
      </c>
      <c r="G164" s="170">
        <f t="shared" si="492"/>
        <v>10</v>
      </c>
      <c r="H164" s="173"/>
      <c r="I164" s="174">
        <f t="shared" si="494"/>
        <v>4.3717624273496112</v>
      </c>
      <c r="J164" s="174">
        <f t="shared" si="494"/>
        <v>5.9020498928158114</v>
      </c>
      <c r="K164" s="174">
        <f t="shared" si="494"/>
        <v>6.7216981132075473</v>
      </c>
      <c r="L164" s="174">
        <f t="shared" ref="L164:N164" si="533">IF(L135&lt;0, 0, L135)</f>
        <v>5.8333333333333339</v>
      </c>
      <c r="M164" s="174">
        <f t="shared" si="533"/>
        <v>6.2111801242236018</v>
      </c>
      <c r="N164" s="174">
        <f t="shared" si="533"/>
        <v>6.4516129032258061</v>
      </c>
      <c r="O164" s="174">
        <f t="shared" ref="O164" si="534">IF(O135&lt;0, 0, O135)</f>
        <v>5.3012048192771086</v>
      </c>
      <c r="P164" s="173"/>
      <c r="Q164" s="175">
        <f t="shared" si="497"/>
        <v>5.8709973954343484</v>
      </c>
      <c r="R164" s="175">
        <f t="shared" si="497"/>
        <v>3.8650306748466257</v>
      </c>
      <c r="S164" s="175">
        <f t="shared" si="497"/>
        <v>4.2398884239888428</v>
      </c>
      <c r="T164" s="175">
        <f t="shared" si="497"/>
        <v>5.1211072664359865</v>
      </c>
      <c r="U164" s="175">
        <f t="shared" si="497"/>
        <v>4.8717948717948714</v>
      </c>
      <c r="V164" s="176"/>
      <c r="W164" s="177">
        <f t="shared" si="498"/>
        <v>5.3103448275862073</v>
      </c>
      <c r="X164" s="177">
        <f t="shared" si="498"/>
        <v>0</v>
      </c>
      <c r="Y164" s="177">
        <f t="shared" si="498"/>
        <v>1.6788691612409541</v>
      </c>
      <c r="Z164" s="177">
        <f t="shared" si="498"/>
        <v>3.8910047596802873</v>
      </c>
      <c r="AA164" s="177">
        <f t="shared" ref="AA164:AB164" si="535">IF(AA135&lt;0, 0, AA135)</f>
        <v>5.2112565677718328</v>
      </c>
      <c r="AB164" s="177">
        <f t="shared" si="535"/>
        <v>5.915492957746479</v>
      </c>
      <c r="AC164" s="173"/>
    </row>
    <row r="165" spans="1:29" x14ac:dyDescent="0.25">
      <c r="A165" s="169" t="s">
        <v>18</v>
      </c>
      <c r="B165" s="170">
        <f t="shared" si="490"/>
        <v>5.8323207776427708</v>
      </c>
      <c r="C165" s="171">
        <f t="shared" si="491"/>
        <v>3.4273858921161828</v>
      </c>
      <c r="D165" s="172">
        <f t="shared" ref="D165:G174" si="536">IF(D136&lt;0, 0, D136)</f>
        <v>2.154340836012862</v>
      </c>
      <c r="E165" s="172">
        <f t="shared" si="536"/>
        <v>10</v>
      </c>
      <c r="F165" s="172">
        <f t="shared" ref="F165" si="537">IF(F136&lt;0, 0, F136)</f>
        <v>2.799868882827838</v>
      </c>
      <c r="G165" s="170">
        <f t="shared" si="536"/>
        <v>7.5123558484349262</v>
      </c>
      <c r="H165" s="173"/>
      <c r="I165" s="174">
        <f t="shared" si="494"/>
        <v>10</v>
      </c>
      <c r="J165" s="174">
        <f t="shared" si="494"/>
        <v>5.922211950903491</v>
      </c>
      <c r="K165" s="174">
        <f t="shared" si="494"/>
        <v>3.3254716981132075</v>
      </c>
      <c r="L165" s="174">
        <f t="shared" ref="L165:N165" si="538">IF(L136&lt;0, 0, L136)</f>
        <v>8</v>
      </c>
      <c r="M165" s="174">
        <f t="shared" si="538"/>
        <v>7.4534161490683228</v>
      </c>
      <c r="N165" s="174">
        <f t="shared" si="538"/>
        <v>5.7142857142857135</v>
      </c>
      <c r="O165" s="174">
        <f t="shared" ref="O165" si="539">IF(O136&lt;0, 0, O136)</f>
        <v>0</v>
      </c>
      <c r="P165" s="173"/>
      <c r="Q165" s="175">
        <f t="shared" ref="Q165:U174" si="540">IF(Q136&lt;0, 0, Q136)</f>
        <v>10</v>
      </c>
      <c r="R165" s="175">
        <f t="shared" si="540"/>
        <v>6.1554192229038858</v>
      </c>
      <c r="S165" s="175">
        <f t="shared" si="540"/>
        <v>4.1004184100418408</v>
      </c>
      <c r="T165" s="175">
        <f t="shared" si="540"/>
        <v>5.3979238754325269</v>
      </c>
      <c r="U165" s="175">
        <f t="shared" si="540"/>
        <v>0</v>
      </c>
      <c r="V165" s="176"/>
      <c r="W165" s="177">
        <f t="shared" si="498"/>
        <v>5.862068965517242</v>
      </c>
      <c r="X165" s="177">
        <f t="shared" si="498"/>
        <v>10</v>
      </c>
      <c r="Y165" s="177">
        <f t="shared" si="498"/>
        <v>4.9386050131508563</v>
      </c>
      <c r="Z165" s="177">
        <f t="shared" si="498"/>
        <v>3.9671258381001806</v>
      </c>
      <c r="AA165" s="177">
        <f t="shared" ref="AA165:AB165" si="541">IF(AA136&lt;0, 0, AA136)</f>
        <v>5.4629744433823451</v>
      </c>
      <c r="AB165" s="177">
        <f t="shared" si="541"/>
        <v>0</v>
      </c>
      <c r="AC165" s="173"/>
    </row>
    <row r="166" spans="1:29" x14ac:dyDescent="0.25">
      <c r="A166" s="169" t="s">
        <v>19</v>
      </c>
      <c r="B166" s="170">
        <f t="shared" si="490"/>
        <v>5.0303766707168895</v>
      </c>
      <c r="C166" s="171">
        <f t="shared" si="491"/>
        <v>6.9740117929678966</v>
      </c>
      <c r="D166" s="172">
        <f t="shared" si="536"/>
        <v>9.7427652733118979</v>
      </c>
      <c r="E166" s="172">
        <f t="shared" si="536"/>
        <v>0</v>
      </c>
      <c r="F166" s="172">
        <f t="shared" ref="F166" si="542">IF(F137&lt;0, 0, F137)</f>
        <v>2.2452540493072677</v>
      </c>
      <c r="G166" s="170">
        <f t="shared" si="536"/>
        <v>0.85667215815485998</v>
      </c>
      <c r="H166" s="173"/>
      <c r="I166" s="174">
        <f t="shared" si="494"/>
        <v>0.12634265377203832</v>
      </c>
      <c r="J166" s="174">
        <f t="shared" si="494"/>
        <v>5.8587963861644843</v>
      </c>
      <c r="K166" s="174">
        <f t="shared" si="494"/>
        <v>3.8443396226415087</v>
      </c>
      <c r="L166" s="174">
        <f t="shared" ref="L166:N166" si="543">IF(L137&lt;0, 0, L137)</f>
        <v>4.166666666666667</v>
      </c>
      <c r="M166" s="174">
        <f t="shared" si="543"/>
        <v>3.4782608695652173</v>
      </c>
      <c r="N166" s="174">
        <f t="shared" si="543"/>
        <v>5.5299539170506922</v>
      </c>
      <c r="O166" s="174">
        <f t="shared" ref="O166" si="544">IF(O137&lt;0, 0, O137)</f>
        <v>0</v>
      </c>
      <c r="P166" s="173"/>
      <c r="Q166" s="175">
        <f t="shared" si="540"/>
        <v>0.20836525203002909</v>
      </c>
      <c r="R166" s="175">
        <f t="shared" si="540"/>
        <v>4.9284253578732109</v>
      </c>
      <c r="S166" s="175">
        <f t="shared" si="540"/>
        <v>4.6025104602510467</v>
      </c>
      <c r="T166" s="175">
        <f t="shared" si="540"/>
        <v>5.0519031141868522</v>
      </c>
      <c r="U166" s="175">
        <f t="shared" si="540"/>
        <v>0</v>
      </c>
      <c r="V166" s="176"/>
      <c r="W166" s="177">
        <f t="shared" si="498"/>
        <v>4.8965517241379324</v>
      </c>
      <c r="X166" s="177">
        <f t="shared" si="498"/>
        <v>0</v>
      </c>
      <c r="Y166" s="177">
        <f t="shared" si="498"/>
        <v>2.1350547515429006</v>
      </c>
      <c r="Z166" s="177">
        <f t="shared" si="498"/>
        <v>5.1806663250255269</v>
      </c>
      <c r="AA166" s="177">
        <f t="shared" ref="AA166:AB166" si="545">IF(AA137&lt;0, 0, AA137)</f>
        <v>4.733423368993587</v>
      </c>
      <c r="AB166" s="177">
        <f t="shared" si="545"/>
        <v>0</v>
      </c>
      <c r="AC166" s="173"/>
    </row>
    <row r="167" spans="1:29" x14ac:dyDescent="0.25">
      <c r="A167" s="169" t="s">
        <v>20</v>
      </c>
      <c r="B167" s="170">
        <f t="shared" si="490"/>
        <v>3.8882138517618472</v>
      </c>
      <c r="C167" s="171">
        <f t="shared" si="491"/>
        <v>4.5001091941471936</v>
      </c>
      <c r="D167" s="172">
        <f t="shared" si="536"/>
        <v>7.427652733118971</v>
      </c>
      <c r="E167" s="172">
        <f t="shared" si="536"/>
        <v>0.50000000000000355</v>
      </c>
      <c r="F167" s="172">
        <f t="shared" ref="F167" si="546">IF(F138&lt;0, 0, F138)</f>
        <v>2.9200001213998066</v>
      </c>
      <c r="G167" s="170">
        <f t="shared" si="536"/>
        <v>4.2174629324546951</v>
      </c>
      <c r="H167" s="173"/>
      <c r="I167" s="174">
        <f t="shared" si="494"/>
        <v>1.2377183140027623</v>
      </c>
      <c r="J167" s="174">
        <f t="shared" si="494"/>
        <v>0.52228312167052693</v>
      </c>
      <c r="K167" s="174">
        <f t="shared" si="494"/>
        <v>5.2830188679245289</v>
      </c>
      <c r="L167" s="174">
        <f t="shared" ref="L167:N167" si="547">IF(L138&lt;0, 0, L138)</f>
        <v>6</v>
      </c>
      <c r="M167" s="174">
        <f t="shared" si="547"/>
        <v>4.7204968944099379</v>
      </c>
      <c r="N167" s="174">
        <f t="shared" si="547"/>
        <v>4.2396313364055302</v>
      </c>
      <c r="O167" s="174">
        <f t="shared" ref="O167" si="548">IF(O138&lt;0, 0, O138)</f>
        <v>5.7831325301204819</v>
      </c>
      <c r="P167" s="173"/>
      <c r="Q167" s="175">
        <f t="shared" si="540"/>
        <v>2.4452275164700472</v>
      </c>
      <c r="R167" s="175">
        <f t="shared" si="540"/>
        <v>4.1922290388548058</v>
      </c>
      <c r="S167" s="175">
        <f t="shared" si="540"/>
        <v>5.3556485355648533</v>
      </c>
      <c r="T167" s="175">
        <f t="shared" si="540"/>
        <v>3.9446366782006921</v>
      </c>
      <c r="U167" s="175">
        <f t="shared" si="540"/>
        <v>6.1538461538461542</v>
      </c>
      <c r="V167" s="176"/>
      <c r="W167" s="177">
        <f t="shared" si="498"/>
        <v>4.8275862068965525</v>
      </c>
      <c r="X167" s="177">
        <f t="shared" si="498"/>
        <v>0</v>
      </c>
      <c r="Y167" s="177">
        <f t="shared" si="498"/>
        <v>7.8197480798593721</v>
      </c>
      <c r="Z167" s="177">
        <f t="shared" si="498"/>
        <v>6.8873591478158511</v>
      </c>
      <c r="AA167" s="177">
        <f t="shared" ref="AA167:AB167" si="549">IF(AA138&lt;0, 0, AA138)</f>
        <v>2.8720281974466086</v>
      </c>
      <c r="AB167" s="177">
        <f t="shared" si="549"/>
        <v>5.6338028169014089</v>
      </c>
      <c r="AC167" s="173"/>
    </row>
    <row r="168" spans="1:29" x14ac:dyDescent="0.25">
      <c r="A168" s="169" t="s">
        <v>21</v>
      </c>
      <c r="B168" s="170">
        <f t="shared" si="490"/>
        <v>3.7059538274605104</v>
      </c>
      <c r="C168" s="171">
        <f t="shared" si="491"/>
        <v>0</v>
      </c>
      <c r="D168" s="172">
        <f t="shared" si="536"/>
        <v>2.154340836012862</v>
      </c>
      <c r="E168" s="172">
        <f t="shared" si="536"/>
        <v>8.4999999999999982</v>
      </c>
      <c r="F168" s="172">
        <f t="shared" ref="F168" si="550">IF(F139&lt;0, 0, F139)</f>
        <v>7.6979967521984713</v>
      </c>
      <c r="G168" s="170">
        <f t="shared" si="536"/>
        <v>1.1202635914332786</v>
      </c>
      <c r="H168" s="173"/>
      <c r="I168" s="174">
        <f t="shared" si="494"/>
        <v>10</v>
      </c>
      <c r="J168" s="174">
        <f t="shared" si="494"/>
        <v>2.8562932719699745</v>
      </c>
      <c r="K168" s="174">
        <f t="shared" si="494"/>
        <v>2.7594339622641506</v>
      </c>
      <c r="L168" s="174">
        <f t="shared" ref="L168:N168" si="551">IF(L139&lt;0, 0, L139)</f>
        <v>5.5</v>
      </c>
      <c r="M168" s="174">
        <f t="shared" si="551"/>
        <v>6.2111801242236018</v>
      </c>
      <c r="N168" s="174">
        <f t="shared" si="551"/>
        <v>4.6082949308755765</v>
      </c>
      <c r="O168" s="174">
        <f t="shared" ref="O168" si="552">IF(O139&lt;0, 0, O139)</f>
        <v>0</v>
      </c>
      <c r="P168" s="173"/>
      <c r="Q168" s="175">
        <f t="shared" si="540"/>
        <v>5.956794852152596</v>
      </c>
      <c r="R168" s="175">
        <f t="shared" si="540"/>
        <v>5.1738241308793445</v>
      </c>
      <c r="S168" s="175" t="e">
        <f t="shared" si="540"/>
        <v>#VALUE!</v>
      </c>
      <c r="T168" s="175">
        <f t="shared" si="540"/>
        <v>6.1591695501730115</v>
      </c>
      <c r="U168" s="175">
        <f t="shared" si="540"/>
        <v>0</v>
      </c>
      <c r="V168" s="176"/>
      <c r="W168" s="177">
        <f t="shared" si="498"/>
        <v>5.1034482758620694</v>
      </c>
      <c r="X168" s="177">
        <f t="shared" si="498"/>
        <v>0</v>
      </c>
      <c r="Y168" s="177">
        <f t="shared" si="498"/>
        <v>2.6535348070590805</v>
      </c>
      <c r="Z168" s="177">
        <f t="shared" si="498"/>
        <v>3.7566833698063942</v>
      </c>
      <c r="AA168" s="177">
        <f t="shared" ref="AA168:AB168" si="553">IF(AA139&lt;0, 0, AA139)</f>
        <v>5.2610956500742549</v>
      </c>
      <c r="AB168" s="177">
        <f t="shared" si="553"/>
        <v>0</v>
      </c>
      <c r="AC168" s="173"/>
    </row>
    <row r="169" spans="1:29" x14ac:dyDescent="0.25">
      <c r="A169" s="169" t="s">
        <v>22</v>
      </c>
      <c r="B169" s="170">
        <f t="shared" si="490"/>
        <v>5.1518833535844477</v>
      </c>
      <c r="C169" s="171">
        <f t="shared" si="491"/>
        <v>3.6178204848220128</v>
      </c>
      <c r="D169" s="172">
        <f t="shared" si="536"/>
        <v>5.755627009646302</v>
      </c>
      <c r="E169" s="172">
        <f t="shared" si="536"/>
        <v>4.0000000000000018</v>
      </c>
      <c r="F169" s="172">
        <f t="shared" ref="F169" si="554">IF(F140&lt;0, 0, F140)</f>
        <v>2.657068024833678</v>
      </c>
      <c r="G169" s="170">
        <f t="shared" si="536"/>
        <v>10</v>
      </c>
      <c r="H169" s="173"/>
      <c r="I169" s="174">
        <f t="shared" si="494"/>
        <v>10</v>
      </c>
      <c r="J169" s="174">
        <f t="shared" si="494"/>
        <v>6.168493575089089</v>
      </c>
      <c r="K169" s="174">
        <f t="shared" si="494"/>
        <v>4.9764150943396217</v>
      </c>
      <c r="L169" s="174">
        <f t="shared" ref="L169:N169" si="555">IF(L140&lt;0, 0, L140)</f>
        <v>3.666666666666667</v>
      </c>
      <c r="M169" s="174">
        <f t="shared" si="555"/>
        <v>3.4782608695652173</v>
      </c>
      <c r="N169" s="174">
        <f t="shared" si="555"/>
        <v>3.5023041474654382</v>
      </c>
      <c r="O169" s="174">
        <f t="shared" ref="O169" si="556">IF(O140&lt;0, 0, O140)</f>
        <v>0</v>
      </c>
      <c r="P169" s="173"/>
      <c r="Q169" s="175">
        <f t="shared" si="540"/>
        <v>3.0274245442010113</v>
      </c>
      <c r="R169" s="175">
        <f t="shared" si="540"/>
        <v>4.1922290388548058</v>
      </c>
      <c r="S169" s="175">
        <f t="shared" si="540"/>
        <v>5.7182705718270563</v>
      </c>
      <c r="T169" s="175">
        <f t="shared" si="540"/>
        <v>4.6366782006920424</v>
      </c>
      <c r="U169" s="175">
        <f t="shared" si="540"/>
        <v>0</v>
      </c>
      <c r="V169" s="176"/>
      <c r="W169" s="177">
        <f t="shared" si="498"/>
        <v>5.5862068965517251</v>
      </c>
      <c r="X169" s="177">
        <f t="shared" si="498"/>
        <v>0</v>
      </c>
      <c r="Y169" s="177">
        <f t="shared" si="498"/>
        <v>5.6895631294398532</v>
      </c>
      <c r="Z169" s="177">
        <f t="shared" si="498"/>
        <v>4.3162626121758594</v>
      </c>
      <c r="AA169" s="177">
        <f t="shared" ref="AA169:AB169" si="557">IF(AA140&lt;0, 0, AA140)</f>
        <v>4.5651771545152888</v>
      </c>
      <c r="AB169" s="177">
        <f t="shared" si="557"/>
        <v>0</v>
      </c>
      <c r="AC169" s="173"/>
    </row>
    <row r="170" spans="1:29" x14ac:dyDescent="0.25">
      <c r="A170" s="169" t="s">
        <v>23</v>
      </c>
      <c r="B170" s="170">
        <f t="shared" si="490"/>
        <v>4.447144592952613</v>
      </c>
      <c r="C170" s="171">
        <f t="shared" si="491"/>
        <v>6.4096964402708014</v>
      </c>
      <c r="D170" s="172">
        <f t="shared" si="536"/>
        <v>8.8424437299035379</v>
      </c>
      <c r="E170" s="172">
        <f t="shared" si="536"/>
        <v>0.16666666666666785</v>
      </c>
      <c r="F170" s="172">
        <f t="shared" ref="F170" si="558">IF(F141&lt;0, 0, F141)</f>
        <v>8.0304689827008247</v>
      </c>
      <c r="G170" s="170">
        <f t="shared" si="536"/>
        <v>2.5700164744645799</v>
      </c>
      <c r="H170" s="173"/>
      <c r="I170" s="174">
        <f t="shared" si="494"/>
        <v>0.13745583739533376</v>
      </c>
      <c r="J170" s="174">
        <f t="shared" si="494"/>
        <v>1.6832863382251115</v>
      </c>
      <c r="K170" s="174">
        <f t="shared" si="494"/>
        <v>7.8301886792452837</v>
      </c>
      <c r="L170" s="174">
        <f t="shared" ref="L170:N170" si="559">IF(L141&lt;0, 0, L141)</f>
        <v>5.166666666666667</v>
      </c>
      <c r="M170" s="174">
        <f t="shared" si="559"/>
        <v>5.7142857142857135</v>
      </c>
      <c r="N170" s="174">
        <f t="shared" si="559"/>
        <v>7.1889400921658986</v>
      </c>
      <c r="O170" s="174">
        <f t="shared" ref="O170" si="560">IF(O141&lt;0, 0, O141)</f>
        <v>3.8554216867469879</v>
      </c>
      <c r="P170" s="173"/>
      <c r="Q170" s="175">
        <f t="shared" si="540"/>
        <v>4.7924007966906688</v>
      </c>
      <c r="R170" s="175">
        <f t="shared" si="540"/>
        <v>3.9468302658486714</v>
      </c>
      <c r="S170" s="175">
        <f t="shared" si="540"/>
        <v>8.0613668061366823</v>
      </c>
      <c r="T170" s="175">
        <f t="shared" si="540"/>
        <v>3.7370242214532876</v>
      </c>
      <c r="U170" s="175">
        <f t="shared" si="540"/>
        <v>5.1282051282051277</v>
      </c>
      <c r="V170" s="176"/>
      <c r="W170" s="177">
        <f t="shared" si="498"/>
        <v>4.6896551724137936</v>
      </c>
      <c r="X170" s="177">
        <f t="shared" si="498"/>
        <v>0</v>
      </c>
      <c r="Y170" s="177">
        <f t="shared" si="498"/>
        <v>6.5679415754518171</v>
      </c>
      <c r="Z170" s="177">
        <f t="shared" si="498"/>
        <v>6.0372596778645571</v>
      </c>
      <c r="AA170" s="177">
        <f t="shared" ref="AA170:AB170" si="561">IF(AA141&lt;0, 0, AA141)</f>
        <v>2.2809393164831078</v>
      </c>
      <c r="AB170" s="177">
        <f t="shared" si="561"/>
        <v>2.2535211267605635</v>
      </c>
      <c r="AC170" s="173"/>
    </row>
    <row r="171" spans="1:29" x14ac:dyDescent="0.25">
      <c r="A171" s="169" t="s">
        <v>24</v>
      </c>
      <c r="B171" s="170">
        <f t="shared" si="490"/>
        <v>9.0157958687727824</v>
      </c>
      <c r="C171" s="171">
        <f t="shared" si="491"/>
        <v>6.0026206595326492</v>
      </c>
      <c r="D171" s="172">
        <f t="shared" si="536"/>
        <v>6.1414790996784578</v>
      </c>
      <c r="E171" s="172">
        <f t="shared" si="536"/>
        <v>3.3333333333333339</v>
      </c>
      <c r="F171" s="172">
        <f t="shared" ref="F171" si="562">IF(F142&lt;0, 0, F142)</f>
        <v>7.5256449014574569</v>
      </c>
      <c r="G171" s="170">
        <f t="shared" si="536"/>
        <v>2.9654036243822075</v>
      </c>
      <c r="H171" s="173"/>
      <c r="I171" s="174">
        <f t="shared" si="494"/>
        <v>3.5220197551041978E-2</v>
      </c>
      <c r="J171" s="174">
        <f t="shared" si="494"/>
        <v>2.9633149735486874</v>
      </c>
      <c r="K171" s="174">
        <f t="shared" si="494"/>
        <v>5.0471698113207548</v>
      </c>
      <c r="L171" s="174">
        <f t="shared" ref="L171:N171" si="563">IF(L142&lt;0, 0, L142)</f>
        <v>5.5</v>
      </c>
      <c r="M171" s="174">
        <f t="shared" si="563"/>
        <v>7.9503105590062102</v>
      </c>
      <c r="N171" s="174">
        <f t="shared" si="563"/>
        <v>8.2949308755760374</v>
      </c>
      <c r="O171" s="174">
        <f t="shared" ref="O171" si="564">IF(O142&lt;0, 0, O142)</f>
        <v>5.7831325301204819</v>
      </c>
      <c r="P171" s="173"/>
      <c r="Q171" s="175">
        <f t="shared" si="540"/>
        <v>3.0335529339666003</v>
      </c>
      <c r="R171" s="175">
        <f t="shared" si="540"/>
        <v>5.5828220858895703</v>
      </c>
      <c r="S171" s="175">
        <f t="shared" si="540"/>
        <v>7.5034867503486744</v>
      </c>
      <c r="T171" s="175">
        <f t="shared" si="540"/>
        <v>3.2525951557093431</v>
      </c>
      <c r="U171" s="175">
        <f t="shared" si="540"/>
        <v>5.1282051282051277</v>
      </c>
      <c r="V171" s="176"/>
      <c r="W171" s="177">
        <f t="shared" si="498"/>
        <v>4.8965517241379324</v>
      </c>
      <c r="X171" s="177">
        <f t="shared" si="498"/>
        <v>10</v>
      </c>
      <c r="Y171" s="177">
        <f t="shared" si="498"/>
        <v>9.9223685789768652</v>
      </c>
      <c r="Z171" s="177">
        <f t="shared" si="498"/>
        <v>6.5876943115894182</v>
      </c>
      <c r="AA171" s="177">
        <f t="shared" ref="AA171:AB171" si="565">IF(AA142&lt;0, 0, AA142)</f>
        <v>3.218050676321953</v>
      </c>
      <c r="AB171" s="177">
        <f t="shared" si="565"/>
        <v>9.0140845070422539</v>
      </c>
      <c r="AC171" s="173"/>
    </row>
    <row r="172" spans="1:29" x14ac:dyDescent="0.25">
      <c r="A172" s="169" t="s">
        <v>25</v>
      </c>
      <c r="B172" s="170">
        <f t="shared" si="490"/>
        <v>4.0583232077764277</v>
      </c>
      <c r="C172" s="171">
        <f t="shared" si="491"/>
        <v>1.5405110286088668</v>
      </c>
      <c r="D172" s="172">
        <f t="shared" si="536"/>
        <v>1.7684887459807079</v>
      </c>
      <c r="E172" s="172">
        <f t="shared" si="536"/>
        <v>9.8333333333333339</v>
      </c>
      <c r="F172" s="172">
        <f t="shared" ref="F172" si="566">IF(F143&lt;0, 0, F143)</f>
        <v>6.7554577005340946</v>
      </c>
      <c r="G172" s="170">
        <f t="shared" si="536"/>
        <v>4.2833607907742994</v>
      </c>
      <c r="H172" s="173"/>
      <c r="I172" s="174">
        <f t="shared" si="494"/>
        <v>8.9092424328083304</v>
      </c>
      <c r="J172" s="174">
        <f t="shared" si="494"/>
        <v>10</v>
      </c>
      <c r="K172" s="174">
        <f t="shared" si="494"/>
        <v>0</v>
      </c>
      <c r="L172" s="174">
        <f t="shared" ref="L172:N172" si="567">IF(L143&lt;0, 0, L143)</f>
        <v>4.833333333333333</v>
      </c>
      <c r="M172" s="174">
        <f t="shared" si="567"/>
        <v>6.7080745341614909</v>
      </c>
      <c r="N172" s="174">
        <f t="shared" si="567"/>
        <v>6.2672811059907838</v>
      </c>
      <c r="O172" s="174">
        <f t="shared" ref="O172" si="568">IF(O143&lt;0, 0, O143)</f>
        <v>0</v>
      </c>
      <c r="P172" s="173"/>
      <c r="Q172" s="175">
        <f t="shared" si="540"/>
        <v>10</v>
      </c>
      <c r="R172" s="175">
        <f t="shared" si="540"/>
        <v>5.9918200408997953</v>
      </c>
      <c r="S172" s="175" t="e">
        <f t="shared" si="540"/>
        <v>#VALUE!</v>
      </c>
      <c r="T172" s="175">
        <f t="shared" si="540"/>
        <v>5.882352941176471</v>
      </c>
      <c r="U172" s="175">
        <f t="shared" si="540"/>
        <v>0</v>
      </c>
      <c r="V172" s="176"/>
      <c r="W172" s="177">
        <f t="shared" si="498"/>
        <v>5.3793103448275863</v>
      </c>
      <c r="X172" s="177">
        <f t="shared" si="498"/>
        <v>0</v>
      </c>
      <c r="Y172" s="177">
        <f t="shared" si="498"/>
        <v>0</v>
      </c>
      <c r="Z172" s="177">
        <f t="shared" si="498"/>
        <v>3.4574021463070888</v>
      </c>
      <c r="AA172" s="177">
        <f t="shared" ref="AA172:AB172" si="569">IF(AA143&lt;0, 0, AA143)</f>
        <v>2.2962206490828727</v>
      </c>
      <c r="AB172" s="177">
        <f t="shared" si="569"/>
        <v>0</v>
      </c>
      <c r="AC172" s="173"/>
    </row>
    <row r="173" spans="1:29" x14ac:dyDescent="0.25">
      <c r="A173" s="169" t="s">
        <v>26</v>
      </c>
      <c r="B173" s="170">
        <f t="shared" si="490"/>
        <v>2.8554070473876063</v>
      </c>
      <c r="C173" s="171">
        <f t="shared" si="491"/>
        <v>4.4197423018126223</v>
      </c>
      <c r="D173" s="172">
        <f t="shared" si="536"/>
        <v>10</v>
      </c>
      <c r="E173" s="172">
        <f t="shared" si="536"/>
        <v>0</v>
      </c>
      <c r="F173" s="172">
        <f t="shared" ref="F173" si="570">IF(F144&lt;0, 0, F144)</f>
        <v>0.21601063998706044</v>
      </c>
      <c r="G173" s="170">
        <f t="shared" si="536"/>
        <v>3.4266886326194399</v>
      </c>
      <c r="H173" s="173"/>
      <c r="I173" s="174">
        <f t="shared" si="494"/>
        <v>3.2070470528861406</v>
      </c>
      <c r="J173" s="174">
        <f t="shared" si="494"/>
        <v>4.4455255570505923</v>
      </c>
      <c r="K173" s="174">
        <f t="shared" si="494"/>
        <v>3.8443396226415087</v>
      </c>
      <c r="L173" s="174">
        <f t="shared" ref="L173:N173" si="571">IF(L144&lt;0, 0, L144)</f>
        <v>2</v>
      </c>
      <c r="M173" s="174">
        <f t="shared" si="571"/>
        <v>1.7391304347826086</v>
      </c>
      <c r="N173" s="174">
        <f t="shared" si="571"/>
        <v>2.7649769585253461</v>
      </c>
      <c r="O173" s="174">
        <f t="shared" ref="O173" si="572">IF(O144&lt;0, 0, O144)</f>
        <v>0</v>
      </c>
      <c r="P173" s="173"/>
      <c r="Q173" s="175">
        <f t="shared" si="540"/>
        <v>4.2776160563811851</v>
      </c>
      <c r="R173" s="175">
        <f t="shared" si="540"/>
        <v>5.6646216768916151</v>
      </c>
      <c r="S173" s="175" t="e">
        <f t="shared" si="540"/>
        <v>#VALUE!</v>
      </c>
      <c r="T173" s="175">
        <f t="shared" si="540"/>
        <v>6.5743944636678204</v>
      </c>
      <c r="U173" s="175">
        <f t="shared" si="540"/>
        <v>0</v>
      </c>
      <c r="V173" s="176"/>
      <c r="W173" s="177">
        <f t="shared" si="498"/>
        <v>5.5172413793103452</v>
      </c>
      <c r="X173" s="177">
        <f t="shared" si="498"/>
        <v>0</v>
      </c>
      <c r="Y173" s="177">
        <f t="shared" si="498"/>
        <v>5.4515378832169024</v>
      </c>
      <c r="Z173" s="177">
        <f t="shared" si="498"/>
        <v>5.0361352421834882</v>
      </c>
      <c r="AA173" s="177">
        <f t="shared" ref="AA173:AB173" si="573">IF(AA144&lt;0, 0, AA144)</f>
        <v>0</v>
      </c>
      <c r="AB173" s="177">
        <f t="shared" si="573"/>
        <v>0</v>
      </c>
      <c r="AC173" s="173"/>
    </row>
    <row r="174" spans="1:29" x14ac:dyDescent="0.25">
      <c r="A174" s="169" t="s">
        <v>27</v>
      </c>
      <c r="B174" s="170">
        <f t="shared" si="490"/>
        <v>6.1239368165249095</v>
      </c>
      <c r="C174" s="171">
        <f t="shared" si="491"/>
        <v>4.8390478270364712</v>
      </c>
      <c r="D174" s="172">
        <f t="shared" si="536"/>
        <v>1.5112540192926041</v>
      </c>
      <c r="E174" s="172">
        <f t="shared" si="536"/>
        <v>10</v>
      </c>
      <c r="F174" s="172">
        <f t="shared" ref="F174" si="574">IF(F145&lt;0, 0, F145)</f>
        <v>8.3366413925225018</v>
      </c>
      <c r="G174" s="170">
        <f t="shared" si="536"/>
        <v>10</v>
      </c>
      <c r="H174" s="173"/>
      <c r="I174" s="174">
        <f t="shared" si="494"/>
        <v>3.2247929855268618</v>
      </c>
      <c r="J174" s="174">
        <f t="shared" si="494"/>
        <v>10</v>
      </c>
      <c r="K174" s="174">
        <f t="shared" si="494"/>
        <v>10</v>
      </c>
      <c r="L174" s="174">
        <f t="shared" ref="L174:N174" si="575">IF(L145&lt;0, 0, L145)</f>
        <v>5.8333333333333339</v>
      </c>
      <c r="M174" s="174">
        <f t="shared" si="575"/>
        <v>6.4596273291925463</v>
      </c>
      <c r="N174" s="174">
        <f t="shared" si="575"/>
        <v>5.3456221198156681</v>
      </c>
      <c r="O174" s="174">
        <f t="shared" ref="O174" si="576">IF(O145&lt;0, 0, O145)</f>
        <v>5.7831325301204819</v>
      </c>
      <c r="P174" s="173"/>
      <c r="Q174" s="175">
        <f t="shared" si="540"/>
        <v>8.5797456718247265</v>
      </c>
      <c r="R174" s="175">
        <f t="shared" si="540"/>
        <v>5.1738241308793445</v>
      </c>
      <c r="S174" s="175">
        <f t="shared" si="540"/>
        <v>3.2914923291492326</v>
      </c>
      <c r="T174" s="175">
        <f t="shared" si="540"/>
        <v>5.0519031141868522</v>
      </c>
      <c r="U174" s="175">
        <f t="shared" si="540"/>
        <v>5.1282051282051277</v>
      </c>
      <c r="V174" s="176"/>
      <c r="W174" s="177">
        <f t="shared" si="498"/>
        <v>4.6206896551724146</v>
      </c>
      <c r="X174" s="177">
        <f t="shared" si="498"/>
        <v>10</v>
      </c>
      <c r="Y174" s="177">
        <f t="shared" si="498"/>
        <v>5.2124485925213691</v>
      </c>
      <c r="Z174" s="177">
        <f t="shared" si="498"/>
        <v>3.779904919333354</v>
      </c>
      <c r="AA174" s="177">
        <f t="shared" ref="AA174:AB174" si="577">IF(AA145&lt;0, 0, AA145)</f>
        <v>8.420950052814753</v>
      </c>
      <c r="AB174" s="177">
        <f t="shared" si="577"/>
        <v>6.76056338028169</v>
      </c>
      <c r="AC174" s="173"/>
    </row>
    <row r="175" spans="1:29" x14ac:dyDescent="0.25">
      <c r="A175" s="169" t="s">
        <v>28</v>
      </c>
      <c r="B175" s="170">
        <f t="shared" si="490"/>
        <v>4.2041312272174975</v>
      </c>
      <c r="C175" s="171">
        <f t="shared" si="491"/>
        <v>5.3649268399213792</v>
      </c>
      <c r="D175" s="172">
        <f t="shared" ref="D175:G182" si="578">IF(D146&lt;0, 0, D146)</f>
        <v>6.1414790996784578</v>
      </c>
      <c r="E175" s="172">
        <f t="shared" si="578"/>
        <v>2.8333333333333357</v>
      </c>
      <c r="F175" s="172">
        <f t="shared" ref="F175" si="579">IF(F146&lt;0, 0, F146)</f>
        <v>5.4367225880207117</v>
      </c>
      <c r="G175" s="170">
        <f t="shared" si="578"/>
        <v>6.7215815485996702</v>
      </c>
      <c r="H175" s="173"/>
      <c r="I175" s="174">
        <f t="shared" si="494"/>
        <v>1.9863838883909055</v>
      </c>
      <c r="J175" s="174">
        <f t="shared" si="494"/>
        <v>0.83901357789975961</v>
      </c>
      <c r="K175" s="174">
        <f t="shared" si="494"/>
        <v>5.7547169811320753</v>
      </c>
      <c r="L175" s="174">
        <f t="shared" ref="L175:N175" si="580">IF(L146&lt;0, 0, L146)</f>
        <v>6.166666666666667</v>
      </c>
      <c r="M175" s="174">
        <f t="shared" si="580"/>
        <v>3.4782608695652173</v>
      </c>
      <c r="N175" s="174">
        <f t="shared" si="580"/>
        <v>4.0552995391705071</v>
      </c>
      <c r="O175" s="174">
        <f t="shared" ref="O175" si="581">IF(O146&lt;0, 0, O146)</f>
        <v>4.3373493975903612</v>
      </c>
      <c r="P175" s="173"/>
      <c r="Q175" s="175">
        <f t="shared" ref="Q175:U182" si="582">IF(Q146&lt;0, 0, Q146)</f>
        <v>6.3612685766814758</v>
      </c>
      <c r="R175" s="175">
        <f t="shared" si="582"/>
        <v>3.5378323108384446</v>
      </c>
      <c r="S175" s="175">
        <f t="shared" si="582"/>
        <v>6.1645746164574611</v>
      </c>
      <c r="T175" s="175">
        <f t="shared" si="582"/>
        <v>4.2906574394463668</v>
      </c>
      <c r="U175" s="175">
        <f t="shared" si="582"/>
        <v>2.5641025641025639</v>
      </c>
      <c r="V175" s="176"/>
      <c r="W175" s="177">
        <f t="shared" si="498"/>
        <v>5.0344827586206904</v>
      </c>
      <c r="X175" s="177">
        <f t="shared" si="498"/>
        <v>0</v>
      </c>
      <c r="Y175" s="177">
        <f t="shared" si="498"/>
        <v>10</v>
      </c>
      <c r="Z175" s="177">
        <f t="shared" si="498"/>
        <v>7.2794321075810693</v>
      </c>
      <c r="AA175" s="177">
        <f t="shared" ref="AA175:AB175" si="583">IF(AA146&lt;0, 0, AA146)</f>
        <v>2.4668324159259294</v>
      </c>
      <c r="AB175" s="177">
        <f t="shared" si="583"/>
        <v>2.8169014084507045</v>
      </c>
      <c r="AC175" s="173"/>
    </row>
    <row r="176" spans="1:29" x14ac:dyDescent="0.25">
      <c r="A176" s="169" t="s">
        <v>29</v>
      </c>
      <c r="B176" s="170">
        <f t="shared" si="490"/>
        <v>4.2405832320777641</v>
      </c>
      <c r="C176" s="171">
        <f t="shared" si="491"/>
        <v>3.5951081022057219</v>
      </c>
      <c r="D176" s="172">
        <f t="shared" si="578"/>
        <v>6.1414790996784578</v>
      </c>
      <c r="E176" s="172">
        <f t="shared" si="578"/>
        <v>3.8333333333333339</v>
      </c>
      <c r="F176" s="172">
        <f t="shared" ref="F176" si="584">IF(F147&lt;0, 0, F147)</f>
        <v>10</v>
      </c>
      <c r="G176" s="170">
        <f t="shared" si="578"/>
        <v>1.3838550247116972</v>
      </c>
      <c r="H176" s="173"/>
      <c r="I176" s="174">
        <f t="shared" si="494"/>
        <v>3.8935216170753622</v>
      </c>
      <c r="J176" s="174">
        <f t="shared" si="494"/>
        <v>2.1237233245191924</v>
      </c>
      <c r="K176" s="174">
        <f t="shared" si="494"/>
        <v>6.0377358490566033</v>
      </c>
      <c r="L176" s="174">
        <f t="shared" ref="L176:N176" si="585">IF(L147&lt;0, 0, L147)</f>
        <v>4.833333333333333</v>
      </c>
      <c r="M176" s="174">
        <f t="shared" si="585"/>
        <v>3.7267080745341614</v>
      </c>
      <c r="N176" s="174">
        <f t="shared" si="585"/>
        <v>5.5299539170506922</v>
      </c>
      <c r="O176" s="174">
        <f t="shared" ref="O176" si="586">IF(O147&lt;0, 0, O147)</f>
        <v>2.8915662650602409</v>
      </c>
      <c r="P176" s="173"/>
      <c r="Q176" s="175">
        <f t="shared" si="582"/>
        <v>1.8752872682702617</v>
      </c>
      <c r="R176" s="175">
        <f t="shared" si="582"/>
        <v>5.7464212678936599</v>
      </c>
      <c r="S176" s="175">
        <f t="shared" si="582"/>
        <v>5.0767085076708511</v>
      </c>
      <c r="T176" s="175">
        <f t="shared" si="582"/>
        <v>5.6747404844290656</v>
      </c>
      <c r="U176" s="175">
        <f t="shared" si="582"/>
        <v>3.0769230769230771</v>
      </c>
      <c r="V176" s="176"/>
      <c r="W176" s="177">
        <f t="shared" si="498"/>
        <v>4.6206896551724146</v>
      </c>
      <c r="X176" s="177">
        <f t="shared" si="498"/>
        <v>0</v>
      </c>
      <c r="Y176" s="177">
        <f t="shared" si="498"/>
        <v>3.2200116124286824</v>
      </c>
      <c r="Z176" s="177">
        <f t="shared" si="498"/>
        <v>5.0793481201913435</v>
      </c>
      <c r="AA176" s="177">
        <f t="shared" ref="AA176:AB176" si="587">IF(AA147&lt;0, 0, AA147)</f>
        <v>7.9685634438649817</v>
      </c>
      <c r="AB176" s="177">
        <f t="shared" si="587"/>
        <v>3.380281690140845</v>
      </c>
      <c r="AC176" s="173"/>
    </row>
    <row r="177" spans="1:29" x14ac:dyDescent="0.25">
      <c r="A177" s="169" t="s">
        <v>30</v>
      </c>
      <c r="B177" s="170">
        <f t="shared" si="490"/>
        <v>5.6500607533414353</v>
      </c>
      <c r="C177" s="171">
        <f t="shared" si="491"/>
        <v>6.9076217514741209</v>
      </c>
      <c r="D177" s="172">
        <f t="shared" si="578"/>
        <v>8.3279742765273319</v>
      </c>
      <c r="E177" s="172">
        <f t="shared" si="578"/>
        <v>0.33333333333333393</v>
      </c>
      <c r="F177" s="172">
        <f t="shared" ref="F177" si="588">IF(F148&lt;0, 0, F148)</f>
        <v>10</v>
      </c>
      <c r="G177" s="170">
        <f t="shared" si="578"/>
        <v>0.98846787479406917</v>
      </c>
      <c r="H177" s="173"/>
      <c r="I177" s="174">
        <f t="shared" si="494"/>
        <v>0.14558782163764389</v>
      </c>
      <c r="J177" s="174">
        <f t="shared" si="494"/>
        <v>1.3899099378559616</v>
      </c>
      <c r="K177" s="174">
        <f t="shared" si="494"/>
        <v>7.0518867924528301</v>
      </c>
      <c r="L177" s="174">
        <f t="shared" ref="L177:N177" si="589">IF(L148&lt;0, 0, L148)</f>
        <v>4.166666666666667</v>
      </c>
      <c r="M177" s="174">
        <f t="shared" si="589"/>
        <v>2.2360248447204967</v>
      </c>
      <c r="N177" s="174">
        <f t="shared" si="589"/>
        <v>2.3963133640552998</v>
      </c>
      <c r="O177" s="174">
        <f t="shared" ref="O177" si="590">IF(O148&lt;0, 0, O148)</f>
        <v>0</v>
      </c>
      <c r="P177" s="173"/>
      <c r="Q177" s="175">
        <f t="shared" si="582"/>
        <v>1.2256779531178181</v>
      </c>
      <c r="R177" s="175">
        <f t="shared" si="582"/>
        <v>3.5378323108384446</v>
      </c>
      <c r="S177" s="175">
        <f t="shared" si="582"/>
        <v>4.4072524407252445</v>
      </c>
      <c r="T177" s="175">
        <f t="shared" si="582"/>
        <v>4.2906574394463668</v>
      </c>
      <c r="U177" s="175">
        <f t="shared" si="582"/>
        <v>0</v>
      </c>
      <c r="V177" s="176"/>
      <c r="W177" s="177">
        <f t="shared" si="498"/>
        <v>5.0344827586206904</v>
      </c>
      <c r="X177" s="177">
        <f t="shared" si="498"/>
        <v>0</v>
      </c>
      <c r="Y177" s="177">
        <f t="shared" si="498"/>
        <v>4.5588278622957361</v>
      </c>
      <c r="Z177" s="177">
        <f t="shared" si="498"/>
        <v>8.1596528628313063</v>
      </c>
      <c r="AA177" s="177">
        <f t="shared" ref="AA177:AB177" si="591">IF(AA148&lt;0, 0, AA148)</f>
        <v>2.319295143857814</v>
      </c>
      <c r="AB177" s="177">
        <f t="shared" si="591"/>
        <v>0</v>
      </c>
      <c r="AC177" s="173"/>
    </row>
    <row r="178" spans="1:29" x14ac:dyDescent="0.25">
      <c r="A178" s="169" t="s">
        <v>66</v>
      </c>
      <c r="B178" s="170">
        <f t="shared" si="490"/>
        <v>6.366950182260025</v>
      </c>
      <c r="C178" s="171">
        <f t="shared" si="491"/>
        <v>6.1581131251364933</v>
      </c>
      <c r="D178" s="172">
        <f t="shared" si="578"/>
        <v>7.041800643086817</v>
      </c>
      <c r="E178" s="172">
        <f t="shared" si="578"/>
        <v>2.1666666666666679</v>
      </c>
      <c r="F178" s="172">
        <f t="shared" ref="F178" si="592">IF(F149&lt;0, 0, F149)</f>
        <v>2.9226850422236383</v>
      </c>
      <c r="G178" s="170">
        <f t="shared" si="578"/>
        <v>3.2289950576606263</v>
      </c>
      <c r="H178" s="173"/>
      <c r="I178" s="174">
        <f t="shared" si="494"/>
        <v>0.32477745267608005</v>
      </c>
      <c r="J178" s="174">
        <f t="shared" si="494"/>
        <v>0.95078355505308976</v>
      </c>
      <c r="K178" s="174">
        <f t="shared" si="494"/>
        <v>5.4952830188679247</v>
      </c>
      <c r="L178" s="174">
        <f t="shared" ref="L178:N178" si="593">IF(L149&lt;0, 0, L149)</f>
        <v>4.833333333333333</v>
      </c>
      <c r="M178" s="174">
        <f t="shared" si="593"/>
        <v>6.7080745341614909</v>
      </c>
      <c r="N178" s="174">
        <f t="shared" si="593"/>
        <v>4.9769585253456228</v>
      </c>
      <c r="O178" s="174">
        <f t="shared" ref="O178" si="594">IF(O149&lt;0, 0, O149)</f>
        <v>0</v>
      </c>
      <c r="P178" s="173"/>
      <c r="Q178" s="175">
        <f t="shared" si="582"/>
        <v>2.4023287881109234</v>
      </c>
      <c r="R178" s="175">
        <f t="shared" si="582"/>
        <v>4.2740286298568506</v>
      </c>
      <c r="S178" s="175">
        <f t="shared" si="582"/>
        <v>4.9093444909344495</v>
      </c>
      <c r="T178" s="175">
        <f t="shared" si="582"/>
        <v>4.2906574394463668</v>
      </c>
      <c r="U178" s="175">
        <f t="shared" si="582"/>
        <v>0</v>
      </c>
      <c r="V178" s="176"/>
      <c r="W178" s="177">
        <f t="shared" si="498"/>
        <v>5.1034482758620694</v>
      </c>
      <c r="X178" s="177">
        <f t="shared" si="498"/>
        <v>0</v>
      </c>
      <c r="Y178" s="177">
        <f t="shared" si="498"/>
        <v>4.2215203360085853</v>
      </c>
      <c r="Z178" s="177">
        <f t="shared" si="498"/>
        <v>6.1739921896866843</v>
      </c>
      <c r="AA178" s="177">
        <f t="shared" ref="AA178:AB178" si="595">IF(AA149&lt;0, 0, AA149)</f>
        <v>2.4582510279628829</v>
      </c>
      <c r="AB178" s="177">
        <f t="shared" si="595"/>
        <v>0</v>
      </c>
      <c r="AC178" s="173"/>
    </row>
    <row r="179" spans="1:29" x14ac:dyDescent="0.25">
      <c r="A179" s="169" t="s">
        <v>32</v>
      </c>
      <c r="B179" s="170">
        <f t="shared" si="490"/>
        <v>7.3390036452004859</v>
      </c>
      <c r="C179" s="171">
        <f t="shared" si="491"/>
        <v>6.0777462328019212</v>
      </c>
      <c r="D179" s="172">
        <f t="shared" si="578"/>
        <v>4.983922829581994</v>
      </c>
      <c r="E179" s="172">
        <f t="shared" si="578"/>
        <v>5</v>
      </c>
      <c r="F179" s="172">
        <f t="shared" ref="F179" si="596">IF(F150&lt;0, 0, F150)</f>
        <v>3.1296734031510414</v>
      </c>
      <c r="G179" s="170">
        <f t="shared" si="578"/>
        <v>5.6013179571663931</v>
      </c>
      <c r="H179" s="173"/>
      <c r="I179" s="174">
        <f t="shared" si="494"/>
        <v>10</v>
      </c>
      <c r="J179" s="174">
        <f t="shared" si="494"/>
        <v>10</v>
      </c>
      <c r="K179" s="174">
        <f t="shared" si="494"/>
        <v>8.066037735849056</v>
      </c>
      <c r="L179" s="174">
        <f t="shared" ref="L179:N179" si="597">IF(L150&lt;0, 0, L150)</f>
        <v>4.833333333333333</v>
      </c>
      <c r="M179" s="174">
        <f t="shared" si="597"/>
        <v>4.9689440993788816</v>
      </c>
      <c r="N179" s="174">
        <f t="shared" si="597"/>
        <v>4.7926267281105996</v>
      </c>
      <c r="O179" s="174">
        <f t="shared" ref="O179" si="598">IF(O150&lt;0, 0, O150)</f>
        <v>9.1566265060240966</v>
      </c>
      <c r="P179" s="173"/>
      <c r="Q179" s="175">
        <f t="shared" si="582"/>
        <v>3.3828711506051783</v>
      </c>
      <c r="R179" s="175">
        <f t="shared" si="582"/>
        <v>5.337423312883435</v>
      </c>
      <c r="S179" s="175">
        <f t="shared" si="582"/>
        <v>5.8298465829846577</v>
      </c>
      <c r="T179" s="175">
        <f t="shared" si="582"/>
        <v>4.8442906574394469</v>
      </c>
      <c r="U179" s="175">
        <f t="shared" si="582"/>
        <v>7.1794871794871797</v>
      </c>
      <c r="V179" s="176"/>
      <c r="W179" s="177">
        <f t="shared" si="498"/>
        <v>5.2413793103448283</v>
      </c>
      <c r="X179" s="177">
        <f t="shared" si="498"/>
        <v>0</v>
      </c>
      <c r="Y179" s="177">
        <f t="shared" si="498"/>
        <v>8.6427137326839834</v>
      </c>
      <c r="Z179" s="177">
        <f t="shared" si="498"/>
        <v>5.1823383187378393</v>
      </c>
      <c r="AA179" s="177">
        <f t="shared" ref="AA179:AB179" si="599">IF(AA150&lt;0, 0, AA150)</f>
        <v>8.8874813110680062</v>
      </c>
      <c r="AB179" s="177">
        <f t="shared" si="599"/>
        <v>10</v>
      </c>
      <c r="AC179" s="173"/>
    </row>
    <row r="180" spans="1:29" x14ac:dyDescent="0.25">
      <c r="A180" s="169" t="s">
        <v>33</v>
      </c>
      <c r="B180" s="170">
        <f t="shared" si="490"/>
        <v>5.8201701093560141</v>
      </c>
      <c r="C180" s="171">
        <f t="shared" si="491"/>
        <v>4.2625027298536793</v>
      </c>
      <c r="D180" s="172">
        <f t="shared" si="578"/>
        <v>7.5562700964630229</v>
      </c>
      <c r="E180" s="172">
        <f t="shared" si="578"/>
        <v>3.5000000000000009</v>
      </c>
      <c r="F180" s="172">
        <f t="shared" ref="F180" si="600">IF(F151&lt;0, 0, F151)</f>
        <v>4.3253065345126647</v>
      </c>
      <c r="G180" s="170">
        <f t="shared" si="578"/>
        <v>5.4036243822075782</v>
      </c>
      <c r="H180" s="173"/>
      <c r="I180" s="174">
        <f t="shared" si="494"/>
        <v>10</v>
      </c>
      <c r="J180" s="174">
        <f t="shared" si="494"/>
        <v>10</v>
      </c>
      <c r="K180" s="174">
        <f t="shared" si="494"/>
        <v>6.533018867924528</v>
      </c>
      <c r="L180" s="174">
        <f t="shared" ref="L180:N180" si="601">IF(L151&lt;0, 0, L151)</f>
        <v>6.166666666666667</v>
      </c>
      <c r="M180" s="174">
        <f t="shared" si="601"/>
        <v>4.7204968944099379</v>
      </c>
      <c r="N180" s="174">
        <f t="shared" si="601"/>
        <v>5.8986175115207375</v>
      </c>
      <c r="O180" s="174">
        <f t="shared" ref="O180" si="602">IF(O151&lt;0, 0, O151)</f>
        <v>4.8192771084337345</v>
      </c>
      <c r="P180" s="173"/>
      <c r="Q180" s="175">
        <f t="shared" si="582"/>
        <v>4.2040753791941157</v>
      </c>
      <c r="R180" s="175">
        <f t="shared" si="582"/>
        <v>4.8466257668711652</v>
      </c>
      <c r="S180" s="175">
        <f t="shared" si="582"/>
        <v>5.6903765690376575</v>
      </c>
      <c r="T180" s="175">
        <f t="shared" si="582"/>
        <v>5.882352941176471</v>
      </c>
      <c r="U180" s="175">
        <f t="shared" si="582"/>
        <v>5.1282051282051277</v>
      </c>
      <c r="V180" s="176"/>
      <c r="W180" s="177">
        <f t="shared" si="498"/>
        <v>5.5172413793103452</v>
      </c>
      <c r="X180" s="177">
        <f t="shared" si="498"/>
        <v>0</v>
      </c>
      <c r="Y180" s="177">
        <f t="shared" si="498"/>
        <v>3.1759165238671643</v>
      </c>
      <c r="Z180" s="177">
        <f t="shared" si="498"/>
        <v>4.6529214886150134</v>
      </c>
      <c r="AA180" s="177">
        <f t="shared" ref="AA180:AB180" si="603">IF(AA151&lt;0, 0, AA151)</f>
        <v>5.9745690426503977</v>
      </c>
      <c r="AB180" s="177">
        <f t="shared" si="603"/>
        <v>2.2535211267605635</v>
      </c>
      <c r="AC180" s="173"/>
    </row>
    <row r="181" spans="1:29" x14ac:dyDescent="0.25">
      <c r="A181" s="169" t="s">
        <v>34</v>
      </c>
      <c r="B181" s="170">
        <f t="shared" si="490"/>
        <v>5.8809234507897932</v>
      </c>
      <c r="C181" s="171">
        <f t="shared" si="491"/>
        <v>5.8017034286962215</v>
      </c>
      <c r="D181" s="172">
        <f t="shared" si="578"/>
        <v>2.2829581993569148</v>
      </c>
      <c r="E181" s="172">
        <f t="shared" si="578"/>
        <v>9.8333333333333339</v>
      </c>
      <c r="F181" s="172">
        <f t="shared" ref="F181" si="604">IF(F152&lt;0, 0, F152)</f>
        <v>4.4652916015381026</v>
      </c>
      <c r="G181" s="170">
        <f t="shared" si="578"/>
        <v>4.6787479406919275</v>
      </c>
      <c r="H181" s="173"/>
      <c r="I181" s="174">
        <f t="shared" si="494"/>
        <v>10</v>
      </c>
      <c r="J181" s="174">
        <f t="shared" si="494"/>
        <v>7.9137436499404235</v>
      </c>
      <c r="K181" s="174">
        <f t="shared" si="494"/>
        <v>5.0235849056603774</v>
      </c>
      <c r="L181" s="174">
        <f t="shared" ref="L181:N181" si="605">IF(L152&lt;0, 0, L152)</f>
        <v>3.8333333333333335</v>
      </c>
      <c r="M181" s="174">
        <f t="shared" si="605"/>
        <v>6.7080745341614909</v>
      </c>
      <c r="N181" s="174">
        <f t="shared" si="605"/>
        <v>4.7926267281105996</v>
      </c>
      <c r="O181" s="174">
        <f t="shared" ref="O181" si="606">IF(O152&lt;0, 0, O152)</f>
        <v>2.8915662650602409</v>
      </c>
      <c r="P181" s="173"/>
      <c r="Q181" s="175">
        <f t="shared" si="582"/>
        <v>4.1979469894285275</v>
      </c>
      <c r="R181" s="175">
        <f t="shared" si="582"/>
        <v>5.9100204498977504</v>
      </c>
      <c r="S181" s="175">
        <f t="shared" si="582"/>
        <v>4.3514644351464433</v>
      </c>
      <c r="T181" s="175">
        <f t="shared" si="582"/>
        <v>4.913494809688582</v>
      </c>
      <c r="U181" s="175">
        <f t="shared" si="582"/>
        <v>4.1025641025641022</v>
      </c>
      <c r="V181" s="176"/>
      <c r="W181" s="177">
        <f t="shared" si="498"/>
        <v>4.6206896551724146</v>
      </c>
      <c r="X181" s="177">
        <f t="shared" si="498"/>
        <v>10</v>
      </c>
      <c r="Y181" s="177">
        <f t="shared" si="498"/>
        <v>1.0146712608820139</v>
      </c>
      <c r="Z181" s="177">
        <f t="shared" si="498"/>
        <v>3.4333929481527399</v>
      </c>
      <c r="AA181" s="177">
        <f t="shared" ref="AA181:AB181" si="607">IF(AA152&lt;0, 0, AA152)</f>
        <v>10</v>
      </c>
      <c r="AB181" s="177">
        <f t="shared" si="607"/>
        <v>4.507042253521127</v>
      </c>
      <c r="AC181" s="173"/>
    </row>
    <row r="182" spans="1:29" x14ac:dyDescent="0.25">
      <c r="A182" s="169" t="s">
        <v>35</v>
      </c>
      <c r="B182" s="170">
        <f t="shared" si="490"/>
        <v>5.613608748481167</v>
      </c>
      <c r="C182" s="171">
        <f t="shared" si="491"/>
        <v>3.9812186066826802</v>
      </c>
      <c r="D182" s="172">
        <f t="shared" si="578"/>
        <v>4.0836012861736339</v>
      </c>
      <c r="E182" s="172">
        <f t="shared" si="578"/>
        <v>6.3333333333333339</v>
      </c>
      <c r="F182" s="172">
        <f t="shared" ref="F182" si="608">IF(F153&lt;0, 0, F153)</f>
        <v>0.66338019493591194</v>
      </c>
      <c r="G182" s="170">
        <f t="shared" si="578"/>
        <v>10</v>
      </c>
      <c r="H182" s="173"/>
      <c r="I182" s="174">
        <f t="shared" si="494"/>
        <v>8.2256298637428849</v>
      </c>
      <c r="J182" s="174">
        <f t="shared" si="494"/>
        <v>3.8909406757185168</v>
      </c>
      <c r="K182" s="174">
        <f t="shared" si="494"/>
        <v>4.3867924528301891</v>
      </c>
      <c r="L182" s="174">
        <f t="shared" ref="L182:N182" si="609">IF(L153&lt;0, 0, L153)</f>
        <v>7.5</v>
      </c>
      <c r="M182" s="174">
        <f t="shared" si="609"/>
        <v>5.7142857142857135</v>
      </c>
      <c r="N182" s="174">
        <f t="shared" si="609"/>
        <v>4.0552995391705071</v>
      </c>
      <c r="O182" s="174">
        <f t="shared" ref="O182" si="610">IF(O153&lt;0, 0, O153)</f>
        <v>4.8192771084337345</v>
      </c>
      <c r="P182" s="173"/>
      <c r="Q182" s="175">
        <f t="shared" si="582"/>
        <v>3.3215872529492869</v>
      </c>
      <c r="R182" s="175">
        <f t="shared" si="582"/>
        <v>6.2372188139059306</v>
      </c>
      <c r="S182" s="175" t="e">
        <f t="shared" si="582"/>
        <v>#VALUE!</v>
      </c>
      <c r="T182" s="175">
        <f t="shared" si="582"/>
        <v>5.8131487889273359</v>
      </c>
      <c r="U182" s="175">
        <f t="shared" si="582"/>
        <v>3.0769230769230771</v>
      </c>
      <c r="V182" s="176"/>
      <c r="W182" s="177">
        <f t="shared" si="498"/>
        <v>4.7586206896551726</v>
      </c>
      <c r="X182" s="177">
        <f t="shared" si="498"/>
        <v>0</v>
      </c>
      <c r="Y182" s="177">
        <f t="shared" si="498"/>
        <v>3.0511248755719893</v>
      </c>
      <c r="Z182" s="177">
        <f t="shared" si="498"/>
        <v>3.8649588781432165</v>
      </c>
      <c r="AA182" s="177">
        <f t="shared" ref="AA182:AB182" si="611">IF(AA153&lt;0, 0, AA153)</f>
        <v>7.2989664774303087</v>
      </c>
      <c r="AB182" s="177">
        <f t="shared" si="611"/>
        <v>5.6338028169014089</v>
      </c>
      <c r="AC182" s="173"/>
    </row>
    <row r="183" spans="1:29" x14ac:dyDescent="0.25">
      <c r="Y183" s="145" t="s">
        <v>76</v>
      </c>
    </row>
  </sheetData>
  <hyperlinks>
    <hyperlink ref="C30" r:id="rId1"/>
    <hyperlink ref="AJ30" r:id="rId2"/>
    <hyperlink ref="J30" r:id="rId3"/>
    <hyperlink ref="S30" r:id="rId4"/>
    <hyperlink ref="W30" r:id="rId5"/>
    <hyperlink ref="Y30" r:id="rId6"/>
    <hyperlink ref="I30" r:id="rId7"/>
    <hyperlink ref="K30" r:id="rId8"/>
    <hyperlink ref="G30" r:id="rId9"/>
    <hyperlink ref="B30" r:id="rId10"/>
    <hyperlink ref="R30" r:id="rId11"/>
    <hyperlink ref="F30" r:id="rId12"/>
    <hyperlink ref="L30" r:id="rId13"/>
    <hyperlink ref="M30" r:id="rId14"/>
    <hyperlink ref="N30" r:id="rId15"/>
    <hyperlink ref="Q30" r:id="rId16"/>
    <hyperlink ref="T30" r:id="rId17" display="https://ec.europa.eu/environment/green-growth/docs/fl_441_sum_en.pdf"/>
  </hyperlinks>
  <pageMargins left="0.7" right="0.7" top="0.75" bottom="0.75" header="0.3" footer="0.3"/>
  <pageSetup orientation="portrait" r:id="rId18"/>
  <ignoredErrors>
    <ignoredError sqref="R131:R132" formula="1"/>
  </ignoredErrors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30"/>
  <sheetViews>
    <sheetView zoomScale="55" zoomScaleNormal="55" workbookViewId="0">
      <pane xSplit="1" topLeftCell="B1" activePane="topRight" state="frozen"/>
      <selection activeCell="C1" sqref="C1"/>
      <selection pane="topRight" activeCell="W2" sqref="W2"/>
    </sheetView>
  </sheetViews>
  <sheetFormatPr defaultColWidth="9.140625" defaultRowHeight="15" x14ac:dyDescent="0.25"/>
  <cols>
    <col min="2" max="8" width="14.28515625" customWidth="1"/>
    <col min="12" max="12" width="9.140625" bestFit="1" customWidth="1"/>
    <col min="13" max="15" width="9.140625" customWidth="1"/>
    <col min="27" max="28" width="11.42578125" customWidth="1"/>
    <col min="29" max="29" width="9.85546875" customWidth="1"/>
    <col min="31" max="31" width="9.85546875" customWidth="1"/>
  </cols>
  <sheetData>
    <row r="1" spans="1:37" ht="180" x14ac:dyDescent="0.25">
      <c r="A1" s="39" t="s">
        <v>0</v>
      </c>
      <c r="B1" s="16" t="s">
        <v>37</v>
      </c>
      <c r="C1" s="16" t="s">
        <v>77</v>
      </c>
      <c r="D1" s="22" t="str">
        <f>Data!D1</f>
        <v>Share of incinerated post-consumer plastic waste</v>
      </c>
      <c r="E1" s="22" t="str">
        <f>Data!E1</f>
        <v>Share of landfilled post-consumer plastic waste</v>
      </c>
      <c r="F1" s="22" t="str">
        <f>Data!F1</f>
        <v>Net Trade of recyclable Plastics per capita 2018 (Imports divided by exports)</v>
      </c>
      <c r="G1" s="16" t="s">
        <v>42</v>
      </c>
      <c r="H1" s="22" t="s">
        <v>78</v>
      </c>
      <c r="I1" s="28"/>
      <c r="J1" s="34" t="s">
        <v>79</v>
      </c>
      <c r="K1" s="35" t="s">
        <v>80</v>
      </c>
      <c r="L1" s="35" t="str">
        <f>Data!K1</f>
        <v xml:space="preserve">Eco-industry revenue, in % of total revenue </v>
      </c>
      <c r="M1" s="41" t="str">
        <f>Data!L1</f>
        <v>Bought a remanufactured product</v>
      </c>
      <c r="N1" s="41" t="str">
        <f>Data!M1</f>
        <v>Leased or rented a product instead of buying it</v>
      </c>
      <c r="O1" s="41" t="str">
        <f>Data!N1</f>
        <v>Used sharing schemes</v>
      </c>
      <c r="P1" s="41" t="s">
        <v>93</v>
      </c>
      <c r="Q1" s="28"/>
      <c r="R1" s="26" t="s">
        <v>81</v>
      </c>
      <c r="S1" s="2" t="s">
        <v>51</v>
      </c>
      <c r="T1" s="2" t="s">
        <v>82</v>
      </c>
      <c r="U1" s="2" t="str">
        <f>Data!T1</f>
        <v>Circular activities of small and medium Companies</v>
      </c>
      <c r="V1" s="7" t="s">
        <v>95</v>
      </c>
      <c r="W1" s="28"/>
      <c r="X1" s="15" t="s">
        <v>54</v>
      </c>
      <c r="Y1" s="17" t="s">
        <v>55</v>
      </c>
      <c r="Z1" s="17" t="s">
        <v>57</v>
      </c>
      <c r="AA1" s="17" t="s">
        <v>56</v>
      </c>
      <c r="AB1" s="24" t="str">
        <f>Data!AA1</f>
        <v>Publication Mentions</v>
      </c>
      <c r="AC1" s="42" t="s">
        <v>94</v>
      </c>
      <c r="AD1" s="31"/>
      <c r="AE1" s="47" t="s">
        <v>83</v>
      </c>
    </row>
    <row r="2" spans="1:37" x14ac:dyDescent="0.25">
      <c r="A2" s="39" t="s">
        <v>8</v>
      </c>
      <c r="B2" s="18">
        <f>Data!B126</f>
        <v>4.0583232077764277</v>
      </c>
      <c r="C2" s="18">
        <f>Data!C126</f>
        <v>4.0441144354662582</v>
      </c>
      <c r="D2" s="23">
        <f>Data!D126</f>
        <v>0.99678456591639986</v>
      </c>
      <c r="E2" s="23">
        <f>Data!E126</f>
        <v>9.8333333333333339</v>
      </c>
      <c r="F2" s="51">
        <f>Data!F126</f>
        <v>6.0657176040220362</v>
      </c>
      <c r="G2" s="18">
        <f>Data!G126</f>
        <v>6.9851729818780894</v>
      </c>
      <c r="H2" s="23">
        <f t="shared" ref="H2:H29" si="0">_xlfn.AGGREGATE(1,6,B2,C2,D2,E2,F2,G2)</f>
        <v>5.3305743547320912</v>
      </c>
      <c r="I2" s="29"/>
      <c r="J2" s="36">
        <f>Data!I126</f>
        <v>10</v>
      </c>
      <c r="K2" s="37">
        <f>Data!J126</f>
        <v>4.9526932810494904</v>
      </c>
      <c r="L2" s="37">
        <f>Data!K126</f>
        <v>1.7216981132075471</v>
      </c>
      <c r="M2" s="54">
        <f>Data!L126</f>
        <v>5.6666666666666679</v>
      </c>
      <c r="N2" s="54">
        <f>Data!M126</f>
        <v>6.2111801242236018</v>
      </c>
      <c r="O2" s="54">
        <f>Data!N126</f>
        <v>5.1612903225806459</v>
      </c>
      <c r="P2" s="38">
        <f>_xlfn.AGGREGATE(1,6,J2:O2)</f>
        <v>5.6189214179546596</v>
      </c>
      <c r="Q2" s="29"/>
      <c r="R2" s="27">
        <f>Data!Q126</f>
        <v>10</v>
      </c>
      <c r="S2" s="19">
        <f>Data!R126</f>
        <v>5.9918200408997953</v>
      </c>
      <c r="T2" s="19">
        <f>Data!S126</f>
        <v>4.156206415620642</v>
      </c>
      <c r="U2" s="19">
        <f>Data!T126</f>
        <v>5.8131487889273359</v>
      </c>
      <c r="V2" s="40">
        <f t="shared" ref="V2:V29" si="1">_xlfn.AGGREGATE(1,6,R2:U2)</f>
        <v>6.4902938113619433</v>
      </c>
      <c r="W2" s="29"/>
      <c r="X2" s="25">
        <f>Data!W126</f>
        <v>5.1724137931034493</v>
      </c>
      <c r="Y2" s="20">
        <f>Data!X126</f>
        <v>0</v>
      </c>
      <c r="Z2" s="20">
        <f>Data!Z126</f>
        <v>3.8341924770516589</v>
      </c>
      <c r="AA2" s="20">
        <f>Data!Y126</f>
        <v>4.3500343353052893</v>
      </c>
      <c r="AB2" s="46">
        <f>Data!AA126</f>
        <v>6.8393336803587186</v>
      </c>
      <c r="AC2" s="21">
        <f t="shared" ref="AC2:AC29" si="2">_xlfn.AGGREGATE(1,6,X2:AB2)</f>
        <v>4.0391948571638236</v>
      </c>
      <c r="AD2" s="32"/>
      <c r="AE2" s="48">
        <f t="shared" ref="AE2:AE29" si="3">AVERAGE(AC2,V2,P2,H2)</f>
        <v>5.3697461103031294</v>
      </c>
      <c r="AF2" s="1"/>
      <c r="AG2" s="1"/>
      <c r="AH2" s="1"/>
      <c r="AI2" s="1"/>
      <c r="AJ2" s="1"/>
      <c r="AK2" s="1"/>
    </row>
    <row r="3" spans="1:37" ht="13.5" customHeight="1" x14ac:dyDescent="0.25">
      <c r="A3" s="39" t="s">
        <v>9</v>
      </c>
      <c r="B3" s="18">
        <f>Data!B127</f>
        <v>5.407047387606319</v>
      </c>
      <c r="C3" s="18">
        <f>Data!C127</f>
        <v>4.7097619567591176</v>
      </c>
      <c r="D3" s="23">
        <f>Data!D127</f>
        <v>1.7684887459807079</v>
      </c>
      <c r="E3" s="23">
        <f>Data!E127</f>
        <v>9.6666666666666661</v>
      </c>
      <c r="F3" s="51">
        <f>Data!F127</f>
        <v>2.1397786127819569</v>
      </c>
      <c r="G3" s="18">
        <f>Data!G127</f>
        <v>10</v>
      </c>
      <c r="H3" s="23">
        <f t="shared" si="0"/>
        <v>5.6152905616324604</v>
      </c>
      <c r="I3" s="29"/>
      <c r="J3" s="36">
        <f>Data!I127</f>
        <v>3.5033139444815156</v>
      </c>
      <c r="K3" s="37">
        <f>Data!J127</f>
        <v>8.2043127383960464</v>
      </c>
      <c r="L3" s="37">
        <f>Data!K127</f>
        <v>4.4103773584905666</v>
      </c>
      <c r="M3" s="54">
        <f>Data!L127</f>
        <v>5.8333333333333339</v>
      </c>
      <c r="N3" s="54">
        <f>Data!M127</f>
        <v>9.1925465838509304</v>
      </c>
      <c r="O3" s="54">
        <f>Data!N127</f>
        <v>6.6359447004608292</v>
      </c>
      <c r="P3" s="38">
        <f t="shared" ref="P3:P29" si="4">_xlfn.AGGREGATE(1,6,J3:O3)</f>
        <v>6.2966381098355368</v>
      </c>
      <c r="Q3" s="29"/>
      <c r="R3" s="27">
        <f>Data!Q127</f>
        <v>7.3418109391757298</v>
      </c>
      <c r="S3" s="19">
        <f>Data!R127</f>
        <v>4.9284253578732109</v>
      </c>
      <c r="T3" s="19">
        <f>Data!S127</f>
        <v>3.0962343096234313</v>
      </c>
      <c r="U3" s="19">
        <f>Data!T127</f>
        <v>5.8131487889273359</v>
      </c>
      <c r="V3" s="40">
        <f t="shared" si="1"/>
        <v>5.2949048488999271</v>
      </c>
      <c r="W3" s="29"/>
      <c r="X3" s="25">
        <f>Data!W127</f>
        <v>5.5172413793103452</v>
      </c>
      <c r="Y3" s="20">
        <f>Data!X127</f>
        <v>0</v>
      </c>
      <c r="Z3" s="20">
        <f>Data!Z127</f>
        <v>3.8493755102381835</v>
      </c>
      <c r="AA3" s="20">
        <f>Data!Y127</f>
        <v>2.9157472460162008</v>
      </c>
      <c r="AB3" s="46">
        <f>Data!AA127</f>
        <v>7.6475450220807915</v>
      </c>
      <c r="AC3" s="21">
        <f t="shared" si="2"/>
        <v>3.9859818315291036</v>
      </c>
      <c r="AD3" s="32"/>
      <c r="AE3" s="48">
        <f t="shared" si="3"/>
        <v>5.2982038379742571</v>
      </c>
      <c r="AF3" s="1"/>
      <c r="AG3" s="1"/>
      <c r="AH3" s="1"/>
      <c r="AI3" s="1"/>
      <c r="AJ3" s="1"/>
      <c r="AK3" s="1"/>
    </row>
    <row r="4" spans="1:37" x14ac:dyDescent="0.25">
      <c r="A4" s="39" t="s">
        <v>10</v>
      </c>
      <c r="B4" s="18">
        <f>Data!B128</f>
        <v>7.8736330498177409</v>
      </c>
      <c r="C4" s="18">
        <f>Data!C128</f>
        <v>7.3461454466040621</v>
      </c>
      <c r="D4" s="23">
        <f>Data!D128</f>
        <v>8.8424437299035379</v>
      </c>
      <c r="E4" s="23">
        <f>Data!E128</f>
        <v>0</v>
      </c>
      <c r="F4" s="51">
        <f>Data!F128</f>
        <v>10</v>
      </c>
      <c r="G4" s="18">
        <f>Data!G128</f>
        <v>2.8336079077429983</v>
      </c>
      <c r="H4" s="23">
        <f t="shared" si="0"/>
        <v>6.1493050223447234</v>
      </c>
      <c r="I4" s="29"/>
      <c r="J4" s="36">
        <f>Data!I128</f>
        <v>0.17457023263926386</v>
      </c>
      <c r="K4" s="37">
        <f>Data!J128</f>
        <v>2.2765894116350847</v>
      </c>
      <c r="L4" s="37">
        <f>Data!K128</f>
        <v>6.1792452830188687</v>
      </c>
      <c r="M4" s="54">
        <f>Data!L128</f>
        <v>4.5000000000000009</v>
      </c>
      <c r="N4" s="54">
        <f>Data!M128</f>
        <v>2.7329192546583849</v>
      </c>
      <c r="O4" s="54">
        <f>Data!N128</f>
        <v>3.3179723502304146</v>
      </c>
      <c r="P4" s="38">
        <f t="shared" si="4"/>
        <v>3.1968827553636694</v>
      </c>
      <c r="Q4" s="29"/>
      <c r="R4" s="27">
        <f>Data!Q128</f>
        <v>1.0785965987436799</v>
      </c>
      <c r="S4" s="19">
        <f>Data!R128</f>
        <v>4.1104294478527601</v>
      </c>
      <c r="T4" s="19">
        <f>Data!S128</f>
        <v>4.9093444909344495</v>
      </c>
      <c r="U4" s="19">
        <f>Data!T128</f>
        <v>3.0449826989619382</v>
      </c>
      <c r="V4" s="40">
        <f t="shared" si="1"/>
        <v>3.2858383091232071</v>
      </c>
      <c r="W4" s="29"/>
      <c r="X4" s="25">
        <f>Data!W128</f>
        <v>5.5172413793103452</v>
      </c>
      <c r="Y4" s="20">
        <f>Data!X128</f>
        <v>0</v>
      </c>
      <c r="Z4" s="20">
        <f>Data!Z128</f>
        <v>8.4265238363763864</v>
      </c>
      <c r="AA4" s="20">
        <f>Data!Y128</f>
        <v>7.2112306036425302</v>
      </c>
      <c r="AB4" s="46">
        <f>Data!AA128</f>
        <v>1.0472707660873271</v>
      </c>
      <c r="AC4" s="21">
        <f t="shared" si="2"/>
        <v>4.4404533170833176</v>
      </c>
      <c r="AD4" s="32"/>
      <c r="AE4" s="48">
        <f t="shared" si="3"/>
        <v>4.2681198509787297</v>
      </c>
      <c r="AF4" s="1"/>
      <c r="AG4" s="1"/>
      <c r="AH4" s="1"/>
      <c r="AI4" s="1"/>
      <c r="AJ4" s="1"/>
      <c r="AK4" s="1"/>
    </row>
    <row r="5" spans="1:37" x14ac:dyDescent="0.25">
      <c r="A5" s="39" t="s">
        <v>11</v>
      </c>
      <c r="B5" s="18">
        <f>Data!B129</f>
        <v>4.5321992709599028</v>
      </c>
      <c r="C5" s="18">
        <f>Data!C129</f>
        <v>7.7077964621096307</v>
      </c>
      <c r="D5" s="23">
        <f>Data!D129</f>
        <v>9.2282958199356919</v>
      </c>
      <c r="E5" s="23">
        <f>Data!E129</f>
        <v>0</v>
      </c>
      <c r="F5" s="51">
        <f>Data!F129</f>
        <v>6.9301974256356651</v>
      </c>
      <c r="G5" s="18">
        <f>Data!G129</f>
        <v>2.8995057660626031</v>
      </c>
      <c r="H5" s="23">
        <f t="shared" si="0"/>
        <v>5.2163324574505827</v>
      </c>
      <c r="I5" s="29"/>
      <c r="J5" s="36">
        <f>Data!I129</f>
        <v>0.38418259436803526</v>
      </c>
      <c r="K5" s="37">
        <f>Data!J129</f>
        <v>5.966584026035485</v>
      </c>
      <c r="L5" s="37">
        <f>Data!K129</f>
        <v>0</v>
      </c>
      <c r="M5" s="54">
        <f>Data!L129</f>
        <v>2.6666666666666665</v>
      </c>
      <c r="N5" s="54">
        <f>Data!M129</f>
        <v>2.2360248447204967</v>
      </c>
      <c r="O5" s="54">
        <f>Data!N129</f>
        <v>5.5299539170506922</v>
      </c>
      <c r="P5" s="38">
        <f t="shared" si="4"/>
        <v>2.7972353414735629</v>
      </c>
      <c r="Q5" s="29"/>
      <c r="R5" s="27">
        <f>Data!Q129</f>
        <v>0.60058219702773086</v>
      </c>
      <c r="S5" s="19">
        <f>Data!R129</f>
        <v>5.5828220858895703</v>
      </c>
      <c r="T5" s="19">
        <f>Data!S129</f>
        <v>6.1087866108786599</v>
      </c>
      <c r="U5" s="19">
        <f>Data!T129</f>
        <v>5.3979238754325269</v>
      </c>
      <c r="V5" s="40">
        <f t="shared" si="1"/>
        <v>4.4225286923071216</v>
      </c>
      <c r="W5" s="29"/>
      <c r="X5" s="25">
        <f>Data!W129</f>
        <v>5.3793103448275863</v>
      </c>
      <c r="Y5" s="20">
        <f>Data!X129</f>
        <v>9.892502840662468</v>
      </c>
      <c r="Z5" s="20">
        <f>Data!Z129</f>
        <v>6.5807464341449409</v>
      </c>
      <c r="AA5" s="20">
        <f>Data!Y129</f>
        <v>3.092853803023456</v>
      </c>
      <c r="AB5" s="46">
        <f>Data!AA129</f>
        <v>2.7535962729252512</v>
      </c>
      <c r="AC5" s="21">
        <f t="shared" si="2"/>
        <v>5.5398019391167406</v>
      </c>
      <c r="AD5" s="32"/>
      <c r="AE5" s="48">
        <f t="shared" si="3"/>
        <v>4.4939746075870017</v>
      </c>
      <c r="AF5" s="1"/>
      <c r="AG5" s="1"/>
      <c r="AH5" s="1"/>
      <c r="AI5" s="1"/>
      <c r="AJ5" s="1"/>
      <c r="AK5" s="1"/>
    </row>
    <row r="6" spans="1:37" x14ac:dyDescent="0.25">
      <c r="A6" s="39" t="s">
        <v>12</v>
      </c>
      <c r="B6" s="18">
        <f>Data!B130</f>
        <v>7.5698663426488464</v>
      </c>
      <c r="C6" s="18">
        <f>Data!C130</f>
        <v>6.6210963092378243</v>
      </c>
      <c r="D6" s="23">
        <f>Data!D130</f>
        <v>9.614147909967846</v>
      </c>
      <c r="E6" s="23">
        <f>Data!E130</f>
        <v>0</v>
      </c>
      <c r="F6" s="51">
        <f>Data!F130</f>
        <v>0.45747702277496693</v>
      </c>
      <c r="G6" s="18">
        <f>Data!G130</f>
        <v>1.5156507413509059</v>
      </c>
      <c r="H6" s="23">
        <f t="shared" si="0"/>
        <v>4.2963730543300658</v>
      </c>
      <c r="I6" s="29"/>
      <c r="J6" s="36">
        <f>Data!I130</f>
        <v>2.3745656254921239</v>
      </c>
      <c r="K6" s="37">
        <f>Data!J130</f>
        <v>5.9459024914879146</v>
      </c>
      <c r="L6" s="37">
        <f>Data!K130</f>
        <v>7.0754716981132074E-2</v>
      </c>
      <c r="M6" s="54">
        <f>Data!L130</f>
        <v>4</v>
      </c>
      <c r="N6" s="54">
        <f>Data!M130</f>
        <v>3.2298136645962732</v>
      </c>
      <c r="O6" s="54">
        <f>Data!N130</f>
        <v>4.4239631336405525</v>
      </c>
      <c r="P6" s="38">
        <f t="shared" si="4"/>
        <v>3.3408332720329992</v>
      </c>
      <c r="Q6" s="29"/>
      <c r="R6" s="27">
        <f>Data!Q130</f>
        <v>4.1795618201317595</v>
      </c>
      <c r="S6" s="19">
        <f>Data!R130</f>
        <v>5.7464212678936599</v>
      </c>
      <c r="T6" s="19">
        <f>Data!S130</f>
        <v>5.5509065550906556</v>
      </c>
      <c r="U6" s="19">
        <f>Data!T130</f>
        <v>4.6366782006920424</v>
      </c>
      <c r="V6" s="40">
        <f t="shared" si="1"/>
        <v>5.0283919609520291</v>
      </c>
      <c r="W6" s="29"/>
      <c r="X6" s="25">
        <f>Data!W130</f>
        <v>4.5517241379310347</v>
      </c>
      <c r="Y6" s="20">
        <f>Data!X130</f>
        <v>0</v>
      </c>
      <c r="Z6" s="20">
        <f>Data!Z130</f>
        <v>4.7786676683150251</v>
      </c>
      <c r="AA6" s="20">
        <f>Data!Y130</f>
        <v>0</v>
      </c>
      <c r="AB6" s="46">
        <f>Data!AA130</f>
        <v>2.6629077099007841</v>
      </c>
      <c r="AC6" s="21">
        <f t="shared" si="2"/>
        <v>2.3986599032293685</v>
      </c>
      <c r="AD6" s="32"/>
      <c r="AE6" s="48">
        <f t="shared" si="3"/>
        <v>3.7660645476361152</v>
      </c>
      <c r="AF6" s="1"/>
      <c r="AG6" s="1"/>
      <c r="AH6" s="1"/>
      <c r="AI6" s="1"/>
      <c r="AJ6" s="1"/>
      <c r="AK6" s="1"/>
    </row>
    <row r="7" spans="1:37" x14ac:dyDescent="0.25">
      <c r="A7" s="39" t="s">
        <v>64</v>
      </c>
      <c r="B7" s="18">
        <f>Data!B131</f>
        <v>7.1567436208991495</v>
      </c>
      <c r="C7" s="18">
        <f>Data!C131</f>
        <v>6.0829875518672196</v>
      </c>
      <c r="D7" s="23">
        <f>Data!D131</f>
        <v>7.041800643086817</v>
      </c>
      <c r="E7" s="23">
        <f>Data!E131</f>
        <v>3.3333333333333339</v>
      </c>
      <c r="F7" s="51">
        <f>Data!F131</f>
        <v>10</v>
      </c>
      <c r="G7" s="18">
        <f>Data!G131</f>
        <v>5.0082372322899502</v>
      </c>
      <c r="H7" s="23">
        <f t="shared" si="0"/>
        <v>6.4371837302460788</v>
      </c>
      <c r="I7" s="29"/>
      <c r="J7" s="36">
        <f>Data!I131</f>
        <v>0.25099089245727801</v>
      </c>
      <c r="K7" s="37">
        <f>Data!J131</f>
        <v>1.5429603362844948</v>
      </c>
      <c r="L7" s="37">
        <f>Data!K131</f>
        <v>8.3254716981132066</v>
      </c>
      <c r="M7" s="54">
        <f>Data!L131</f>
        <v>5.8333333333333339</v>
      </c>
      <c r="N7" s="54">
        <f>Data!M131</f>
        <v>6.4596273291925463</v>
      </c>
      <c r="O7" s="54">
        <f>Data!N131</f>
        <v>4.2396313364055302</v>
      </c>
      <c r="P7" s="38">
        <f t="shared" si="4"/>
        <v>4.4420024876310649</v>
      </c>
      <c r="Q7" s="29"/>
      <c r="R7" s="27">
        <f>Data!Q131</f>
        <v>10</v>
      </c>
      <c r="S7" s="19">
        <f>Data!R131</f>
        <v>4.5194274028629859</v>
      </c>
      <c r="T7" s="19" t="e">
        <f>Data!S131</f>
        <v>#VALUE!</v>
      </c>
      <c r="U7" s="19">
        <f>Data!T131</f>
        <v>4.8442906574394469</v>
      </c>
      <c r="V7" s="40">
        <f t="shared" si="1"/>
        <v>6.4545726867674773</v>
      </c>
      <c r="W7" s="29"/>
      <c r="X7" s="25">
        <f>Data!W131</f>
        <v>4.4137931034482758</v>
      </c>
      <c r="Y7" s="20">
        <f>Data!X131</f>
        <v>0</v>
      </c>
      <c r="Z7" s="20">
        <f>Data!Z131</f>
        <v>6.1478962675157023</v>
      </c>
      <c r="AA7" s="20">
        <f>Data!Y131</f>
        <v>10</v>
      </c>
      <c r="AB7" s="46">
        <f>Data!AA131</f>
        <v>3.3452646194621618</v>
      </c>
      <c r="AC7" s="21">
        <f t="shared" si="2"/>
        <v>4.7813907980852282</v>
      </c>
      <c r="AD7" s="32"/>
      <c r="AE7" s="48">
        <f t="shared" si="3"/>
        <v>5.5287874256824621</v>
      </c>
      <c r="AF7" s="1"/>
      <c r="AG7" s="1"/>
      <c r="AH7" s="1"/>
      <c r="AI7" s="1"/>
      <c r="AJ7" s="1"/>
      <c r="AK7" s="1"/>
    </row>
    <row r="8" spans="1:37" x14ac:dyDescent="0.25">
      <c r="A8" s="39" t="s">
        <v>14</v>
      </c>
      <c r="B8" s="18">
        <f>Data!B132</f>
        <v>4.6780072904009726</v>
      </c>
      <c r="C8" s="18">
        <f>Data!C132</f>
        <v>3.4553395937977713</v>
      </c>
      <c r="D8" s="23">
        <f>Data!D132</f>
        <v>2.2829581993569148</v>
      </c>
      <c r="E8" s="23">
        <f>Data!E132</f>
        <v>9.5</v>
      </c>
      <c r="F8" s="51">
        <f>Data!F132</f>
        <v>10</v>
      </c>
      <c r="G8" s="18">
        <f>Data!G132</f>
        <v>5.4036243822075782</v>
      </c>
      <c r="H8" s="23">
        <f t="shared" si="0"/>
        <v>5.8866549109605399</v>
      </c>
      <c r="I8" s="29"/>
      <c r="J8" s="36">
        <f>Data!I132</f>
        <v>5.7598877136295226</v>
      </c>
      <c r="K8" s="37">
        <f>Data!J132</f>
        <v>9.9501470808870387</v>
      </c>
      <c r="L8" s="37">
        <f>Data!K132</f>
        <v>3.1839622641509435</v>
      </c>
      <c r="M8" s="54">
        <f>Data!L132</f>
        <v>3.8333333333333335</v>
      </c>
      <c r="N8" s="54">
        <f>Data!M132</f>
        <v>4.7204968944099379</v>
      </c>
      <c r="O8" s="54">
        <f>Data!N132</f>
        <v>4.6082949308755765</v>
      </c>
      <c r="P8" s="38">
        <f t="shared" si="4"/>
        <v>5.3426870362143921</v>
      </c>
      <c r="Q8" s="29"/>
      <c r="R8" s="27">
        <f>Data!Q132</f>
        <v>8.0465757622184757</v>
      </c>
      <c r="S8" s="19">
        <f>Data!R132</f>
        <v>7.0552147239263796</v>
      </c>
      <c r="T8" s="19">
        <f>Data!S132</f>
        <v>3.7935843793584385</v>
      </c>
      <c r="U8" s="19">
        <f>Data!T132</f>
        <v>4.3598615916955028</v>
      </c>
      <c r="V8" s="40">
        <f t="shared" si="1"/>
        <v>5.8138091142996986</v>
      </c>
      <c r="W8" s="29"/>
      <c r="X8" s="25">
        <f>Data!W132</f>
        <v>4.6206896551724146</v>
      </c>
      <c r="Y8" s="20">
        <f>Data!X132</f>
        <v>10</v>
      </c>
      <c r="Z8" s="20">
        <f>Data!Z132</f>
        <v>3.2341088749031961</v>
      </c>
      <c r="AA8" s="20">
        <f>Data!Y132</f>
        <v>0.88510776370694355</v>
      </c>
      <c r="AB8" s="46">
        <f>Data!AA132</f>
        <v>10</v>
      </c>
      <c r="AC8" s="21">
        <f t="shared" si="2"/>
        <v>5.7479812587565116</v>
      </c>
      <c r="AD8" s="32"/>
      <c r="AE8" s="48">
        <f t="shared" si="3"/>
        <v>5.6977830800577856</v>
      </c>
      <c r="AF8" s="1"/>
      <c r="AG8" s="1"/>
      <c r="AH8" s="1"/>
      <c r="AI8" s="1"/>
      <c r="AJ8" s="1"/>
      <c r="AK8" s="1"/>
    </row>
    <row r="9" spans="1:37" x14ac:dyDescent="0.25">
      <c r="A9" s="39" t="s">
        <v>15</v>
      </c>
      <c r="B9" s="18">
        <f>Data!B133</f>
        <v>3.2199270959902799</v>
      </c>
      <c r="C9" s="18">
        <f>Data!C133</f>
        <v>1.4217077964621101</v>
      </c>
      <c r="D9" s="23">
        <f>Data!D133</f>
        <v>2.4115755627009658</v>
      </c>
      <c r="E9" s="23">
        <f>Data!E133</f>
        <v>9.1666666666666661</v>
      </c>
      <c r="F9" s="51">
        <f>Data!F133</f>
        <v>1.9476466317205909</v>
      </c>
      <c r="G9" s="18">
        <f>Data!G133</f>
        <v>7.7759472817133446</v>
      </c>
      <c r="H9" s="23">
        <f t="shared" si="0"/>
        <v>4.3239118392089928</v>
      </c>
      <c r="I9" s="29"/>
      <c r="J9" s="36">
        <f>Data!I133</f>
        <v>1.3681675213477964</v>
      </c>
      <c r="K9" s="37">
        <f>Data!J133</f>
        <v>1.6695111797632376</v>
      </c>
      <c r="L9" s="37">
        <f>Data!K133</f>
        <v>6.2028301886792461</v>
      </c>
      <c r="M9" s="54">
        <f>Data!L133</f>
        <v>4.3333333333333339</v>
      </c>
      <c r="N9" s="54">
        <f>Data!M133</f>
        <v>7.7018633540372665</v>
      </c>
      <c r="O9" s="54">
        <f>Data!N133</f>
        <v>4.2396313364055302</v>
      </c>
      <c r="P9" s="38">
        <f t="shared" si="4"/>
        <v>4.2525561522610689</v>
      </c>
      <c r="Q9" s="29"/>
      <c r="R9" s="27">
        <f>Data!Q133</f>
        <v>2.49425463459476</v>
      </c>
      <c r="S9" s="19">
        <f>Data!R133</f>
        <v>5.5010224948875246</v>
      </c>
      <c r="T9" s="19">
        <f>Data!S133</f>
        <v>5.6066945606694549</v>
      </c>
      <c r="U9" s="19">
        <f>Data!T133</f>
        <v>3.0449826989619382</v>
      </c>
      <c r="V9" s="40">
        <f t="shared" si="1"/>
        <v>4.1617385972784193</v>
      </c>
      <c r="W9" s="29"/>
      <c r="X9" s="25">
        <f>Data!W133</f>
        <v>4.3448275862068977</v>
      </c>
      <c r="Y9" s="20">
        <f>Data!X133</f>
        <v>10</v>
      </c>
      <c r="Z9" s="20">
        <f>Data!Z133</f>
        <v>5.5015083178114379</v>
      </c>
      <c r="AA9" s="20">
        <f>Data!Y133</f>
        <v>7.7466077553928914</v>
      </c>
      <c r="AB9" s="46">
        <f>Data!AA133</f>
        <v>4.3411189781457864</v>
      </c>
      <c r="AC9" s="21">
        <f t="shared" si="2"/>
        <v>6.3868125275114025</v>
      </c>
      <c r="AD9" s="32"/>
      <c r="AE9" s="48">
        <f t="shared" si="3"/>
        <v>4.7812547790649704</v>
      </c>
      <c r="AF9" s="1"/>
      <c r="AG9" s="1"/>
      <c r="AH9" s="1"/>
      <c r="AI9" s="1"/>
      <c r="AJ9" s="1"/>
      <c r="AK9" s="1"/>
    </row>
    <row r="10" spans="1:37" x14ac:dyDescent="0.25">
      <c r="A10" s="39" t="s">
        <v>16</v>
      </c>
      <c r="B10" s="18">
        <f>Data!B134</f>
        <v>3.2199270959902799</v>
      </c>
      <c r="C10" s="18">
        <f>Data!C134</f>
        <v>6.0934701899978165</v>
      </c>
      <c r="D10" s="23">
        <f>Data!D134</f>
        <v>0</v>
      </c>
      <c r="E10" s="23">
        <f>Data!E134</f>
        <v>9.8333333333333339</v>
      </c>
      <c r="F10" s="51">
        <f>Data!F134</f>
        <v>1.8656629098905491</v>
      </c>
      <c r="G10" s="18">
        <f>Data!G134</f>
        <v>3.4925864909390447</v>
      </c>
      <c r="H10" s="23">
        <f t="shared" si="0"/>
        <v>4.0841633366918373</v>
      </c>
      <c r="I10" s="29"/>
      <c r="J10" s="36">
        <f>Data!I134</f>
        <v>5.1154468095580965</v>
      </c>
      <c r="K10" s="37">
        <f>Data!J134</f>
        <v>10</v>
      </c>
      <c r="L10" s="37">
        <f>Data!K134</f>
        <v>6.0377358490566033</v>
      </c>
      <c r="M10" s="54">
        <f>Data!L134</f>
        <v>5.5</v>
      </c>
      <c r="N10" s="54">
        <f>Data!M134</f>
        <v>6.2111801242236018</v>
      </c>
      <c r="O10" s="54">
        <f>Data!N134</f>
        <v>10</v>
      </c>
      <c r="P10" s="38">
        <f t="shared" si="4"/>
        <v>7.1440604638063832</v>
      </c>
      <c r="Q10" s="29"/>
      <c r="R10" s="27">
        <f>Data!Q134</f>
        <v>10</v>
      </c>
      <c r="S10" s="19">
        <f>Data!R134</f>
        <v>5.337423312883435</v>
      </c>
      <c r="T10" s="19">
        <f>Data!S134</f>
        <v>4.6025104602510467</v>
      </c>
      <c r="U10" s="19">
        <f>Data!T134</f>
        <v>5.4671280276816612</v>
      </c>
      <c r="V10" s="40">
        <f t="shared" si="1"/>
        <v>6.3517654502040353</v>
      </c>
      <c r="W10" s="29"/>
      <c r="X10" s="25">
        <f>Data!W134</f>
        <v>4.2068965517241388</v>
      </c>
      <c r="Y10" s="20">
        <f>Data!X134</f>
        <v>10</v>
      </c>
      <c r="Z10" s="20">
        <f>Data!Z134</f>
        <v>3.4350220999296144</v>
      </c>
      <c r="AA10" s="20">
        <f>Data!Y134</f>
        <v>0.46318357961539391</v>
      </c>
      <c r="AB10" s="46">
        <f>Data!AA134</f>
        <v>10</v>
      </c>
      <c r="AC10" s="21">
        <f t="shared" si="2"/>
        <v>5.6210204462538291</v>
      </c>
      <c r="AD10" s="32"/>
      <c r="AE10" s="48">
        <f t="shared" si="3"/>
        <v>5.8002524242390212</v>
      </c>
      <c r="AF10" s="1"/>
      <c r="AG10" s="1"/>
      <c r="AH10" s="1"/>
      <c r="AI10" s="1"/>
      <c r="AJ10" s="1"/>
      <c r="AK10" s="1"/>
    </row>
    <row r="11" spans="1:37" x14ac:dyDescent="0.25">
      <c r="A11" s="39" t="s">
        <v>17</v>
      </c>
      <c r="B11" s="18">
        <f>Data!B135</f>
        <v>3.2199270959902799</v>
      </c>
      <c r="C11" s="18">
        <f>Data!C135</f>
        <v>4.295697750600568</v>
      </c>
      <c r="D11" s="23">
        <f>Data!D135</f>
        <v>4.4694533762057889</v>
      </c>
      <c r="E11" s="23">
        <f>Data!E135</f>
        <v>4.5</v>
      </c>
      <c r="F11" s="51">
        <f>Data!F135</f>
        <v>1.5091077754592046</v>
      </c>
      <c r="G11" s="18">
        <f>Data!G135</f>
        <v>10</v>
      </c>
      <c r="H11" s="23">
        <f t="shared" si="0"/>
        <v>4.6656976663759737</v>
      </c>
      <c r="I11" s="29"/>
      <c r="J11" s="36">
        <f>Data!I135</f>
        <v>4.3717624273496112</v>
      </c>
      <c r="K11" s="37">
        <f>Data!J135</f>
        <v>5.9020498928158114</v>
      </c>
      <c r="L11" s="37">
        <f>Data!K135</f>
        <v>6.7216981132075473</v>
      </c>
      <c r="M11" s="54">
        <f>Data!L135</f>
        <v>5.8333333333333339</v>
      </c>
      <c r="N11" s="54">
        <f>Data!M135</f>
        <v>6.2111801242236018</v>
      </c>
      <c r="O11" s="54">
        <f>Data!N135</f>
        <v>6.4516129032258061</v>
      </c>
      <c r="P11" s="38">
        <f t="shared" si="4"/>
        <v>5.9152727990259528</v>
      </c>
      <c r="Q11" s="29"/>
      <c r="R11" s="27">
        <f>Data!Q135</f>
        <v>5.8709973954343484</v>
      </c>
      <c r="S11" s="19">
        <f>Data!R135</f>
        <v>3.8650306748466257</v>
      </c>
      <c r="T11" s="19">
        <f>Data!S135</f>
        <v>4.2398884239888428</v>
      </c>
      <c r="U11" s="19">
        <f>Data!T135</f>
        <v>5.1211072664359865</v>
      </c>
      <c r="V11" s="40">
        <f t="shared" si="1"/>
        <v>4.7742559401764506</v>
      </c>
      <c r="W11" s="29"/>
      <c r="X11" s="25">
        <f>Data!W135</f>
        <v>5.3103448275862073</v>
      </c>
      <c r="Y11" s="20">
        <f>Data!X135</f>
        <v>0</v>
      </c>
      <c r="Z11" s="20">
        <f>Data!Z135</f>
        <v>3.8910047596802873</v>
      </c>
      <c r="AA11" s="20">
        <f>Data!Y135</f>
        <v>1.6788691612409541</v>
      </c>
      <c r="AB11" s="46">
        <f>Data!AA135</f>
        <v>5.2112565677718328</v>
      </c>
      <c r="AC11" s="21">
        <f t="shared" si="2"/>
        <v>3.2182950632558565</v>
      </c>
      <c r="AD11" s="32"/>
      <c r="AE11" s="48">
        <f t="shared" si="3"/>
        <v>4.6433803672085583</v>
      </c>
      <c r="AF11" s="1"/>
      <c r="AG11" s="1"/>
      <c r="AH11" s="1"/>
      <c r="AI11" s="1"/>
      <c r="AJ11" s="1"/>
      <c r="AK11" s="1"/>
    </row>
    <row r="12" spans="1:37" ht="14.1" customHeight="1" x14ac:dyDescent="0.25">
      <c r="A12" s="39" t="s">
        <v>18</v>
      </c>
      <c r="B12" s="18">
        <f>Data!B136</f>
        <v>5.8323207776427708</v>
      </c>
      <c r="C12" s="18">
        <f>Data!C136</f>
        <v>3.4273858921161828</v>
      </c>
      <c r="D12" s="23">
        <f>Data!D136</f>
        <v>2.154340836012862</v>
      </c>
      <c r="E12" s="23">
        <f>Data!E136</f>
        <v>10</v>
      </c>
      <c r="F12" s="51">
        <f>Data!F136</f>
        <v>2.799868882827838</v>
      </c>
      <c r="G12" s="18">
        <f>Data!G136</f>
        <v>7.5123558484349262</v>
      </c>
      <c r="H12" s="23">
        <f t="shared" si="0"/>
        <v>5.2877120395057631</v>
      </c>
      <c r="I12" s="29"/>
      <c r="J12" s="36">
        <f>Data!I136</f>
        <v>10</v>
      </c>
      <c r="K12" s="37">
        <f>Data!J136</f>
        <v>5.922211950903491</v>
      </c>
      <c r="L12" s="37">
        <f>Data!K136</f>
        <v>3.3254716981132075</v>
      </c>
      <c r="M12" s="54">
        <f>Data!L136</f>
        <v>8</v>
      </c>
      <c r="N12" s="54">
        <f>Data!M136</f>
        <v>7.4534161490683228</v>
      </c>
      <c r="O12" s="54">
        <f>Data!N136</f>
        <v>5.7142857142857135</v>
      </c>
      <c r="P12" s="38">
        <f t="shared" si="4"/>
        <v>6.7358975853951231</v>
      </c>
      <c r="Q12" s="29"/>
      <c r="R12" s="27">
        <f>Data!Q136</f>
        <v>10</v>
      </c>
      <c r="S12" s="19">
        <f>Data!R136</f>
        <v>6.1554192229038858</v>
      </c>
      <c r="T12" s="19">
        <f>Data!S136</f>
        <v>4.1004184100418408</v>
      </c>
      <c r="U12" s="19">
        <f>Data!T136</f>
        <v>5.3979238754325269</v>
      </c>
      <c r="V12" s="40">
        <f t="shared" si="1"/>
        <v>6.4134403770945632</v>
      </c>
      <c r="W12" s="29"/>
      <c r="X12" s="25">
        <f>Data!W136</f>
        <v>5.862068965517242</v>
      </c>
      <c r="Y12" s="20">
        <f>Data!X136</f>
        <v>10</v>
      </c>
      <c r="Z12" s="20">
        <f>Data!Z136</f>
        <v>3.9671258381001806</v>
      </c>
      <c r="AA12" s="20">
        <f>Data!Y136</f>
        <v>4.9386050131508563</v>
      </c>
      <c r="AB12" s="46">
        <f>Data!AA136</f>
        <v>5.4629744433823451</v>
      </c>
      <c r="AC12" s="21">
        <f t="shared" si="2"/>
        <v>6.0461548520301251</v>
      </c>
      <c r="AD12" s="32"/>
      <c r="AE12" s="48">
        <f t="shared" si="3"/>
        <v>6.1208012135063932</v>
      </c>
      <c r="AF12" s="1"/>
      <c r="AG12" s="1"/>
      <c r="AH12" s="1"/>
      <c r="AI12" s="1"/>
      <c r="AJ12" s="1"/>
      <c r="AK12" s="1"/>
    </row>
    <row r="13" spans="1:37" x14ac:dyDescent="0.25">
      <c r="A13" s="39" t="s">
        <v>19</v>
      </c>
      <c r="B13" s="18">
        <f>Data!B137</f>
        <v>5.0303766707168895</v>
      </c>
      <c r="C13" s="18">
        <f>Data!C137</f>
        <v>6.9740117929678966</v>
      </c>
      <c r="D13" s="23">
        <f>Data!D137</f>
        <v>9.7427652733118979</v>
      </c>
      <c r="E13" s="23">
        <f>Data!E137</f>
        <v>0</v>
      </c>
      <c r="F13" s="51">
        <f>Data!F137</f>
        <v>2.2452540493072677</v>
      </c>
      <c r="G13" s="18">
        <f>Data!G137</f>
        <v>0.85667215815485998</v>
      </c>
      <c r="H13" s="23">
        <f t="shared" si="0"/>
        <v>4.1415133240764694</v>
      </c>
      <c r="I13" s="29"/>
      <c r="J13" s="36">
        <f>Data!I137</f>
        <v>0.12634265377203832</v>
      </c>
      <c r="K13" s="37">
        <f>Data!J137</f>
        <v>5.8587963861644843</v>
      </c>
      <c r="L13" s="37">
        <f>Data!K137</f>
        <v>3.8443396226415087</v>
      </c>
      <c r="M13" s="54">
        <f>Data!L137</f>
        <v>4.166666666666667</v>
      </c>
      <c r="N13" s="54">
        <f>Data!M137</f>
        <v>3.4782608695652173</v>
      </c>
      <c r="O13" s="54">
        <f>Data!N137</f>
        <v>5.5299539170506922</v>
      </c>
      <c r="P13" s="38">
        <f t="shared" si="4"/>
        <v>3.8340600193101011</v>
      </c>
      <c r="Q13" s="29"/>
      <c r="R13" s="27">
        <f>Data!Q137</f>
        <v>0.20836525203002909</v>
      </c>
      <c r="S13" s="19">
        <f>Data!R137</f>
        <v>4.9284253578732109</v>
      </c>
      <c r="T13" s="19">
        <f>Data!S137</f>
        <v>4.6025104602510467</v>
      </c>
      <c r="U13" s="19">
        <f>Data!T137</f>
        <v>5.0519031141868522</v>
      </c>
      <c r="V13" s="40">
        <f t="shared" si="1"/>
        <v>3.697801046085285</v>
      </c>
      <c r="W13" s="29"/>
      <c r="X13" s="25">
        <f>Data!W137</f>
        <v>4.8965517241379324</v>
      </c>
      <c r="Y13" s="20">
        <f>Data!X137</f>
        <v>0</v>
      </c>
      <c r="Z13" s="20">
        <f>Data!Z137</f>
        <v>5.1806663250255269</v>
      </c>
      <c r="AA13" s="20">
        <f>Data!Y137</f>
        <v>2.1350547515429006</v>
      </c>
      <c r="AB13" s="46">
        <f>Data!AA137</f>
        <v>4.733423368993587</v>
      </c>
      <c r="AC13" s="21">
        <f t="shared" si="2"/>
        <v>3.3891392339399893</v>
      </c>
      <c r="AD13" s="32"/>
      <c r="AE13" s="48">
        <f t="shared" si="3"/>
        <v>3.7656284058529614</v>
      </c>
      <c r="AF13" s="1"/>
      <c r="AG13" s="1"/>
      <c r="AH13" s="1"/>
      <c r="AI13" s="1"/>
      <c r="AJ13" s="1"/>
      <c r="AK13" s="1"/>
    </row>
    <row r="14" spans="1:37" x14ac:dyDescent="0.25">
      <c r="A14" s="39" t="s">
        <v>20</v>
      </c>
      <c r="B14" s="18">
        <f>Data!B138</f>
        <v>3.8882138517618472</v>
      </c>
      <c r="C14" s="18">
        <f>Data!C138</f>
        <v>4.5001091941471936</v>
      </c>
      <c r="D14" s="23">
        <f>Data!D138</f>
        <v>7.427652733118971</v>
      </c>
      <c r="E14" s="23">
        <f>Data!E138</f>
        <v>0.50000000000000355</v>
      </c>
      <c r="F14" s="51">
        <f>Data!F138</f>
        <v>2.9200001213998066</v>
      </c>
      <c r="G14" s="18">
        <f>Data!G138</f>
        <v>4.2174629324546951</v>
      </c>
      <c r="H14" s="23">
        <f t="shared" si="0"/>
        <v>3.9089064721470859</v>
      </c>
      <c r="I14" s="29"/>
      <c r="J14" s="36">
        <f>Data!I138</f>
        <v>1.2377183140027623</v>
      </c>
      <c r="K14" s="37">
        <f>Data!J138</f>
        <v>0.52228312167052693</v>
      </c>
      <c r="L14" s="37">
        <f>Data!K138</f>
        <v>5.2830188679245289</v>
      </c>
      <c r="M14" s="54">
        <f>Data!L138</f>
        <v>6</v>
      </c>
      <c r="N14" s="54">
        <f>Data!M138</f>
        <v>4.7204968944099379</v>
      </c>
      <c r="O14" s="54">
        <f>Data!N138</f>
        <v>4.2396313364055302</v>
      </c>
      <c r="P14" s="38">
        <f t="shared" si="4"/>
        <v>3.667191422402214</v>
      </c>
      <c r="Q14" s="29"/>
      <c r="R14" s="27">
        <f>Data!Q138</f>
        <v>2.4452275164700472</v>
      </c>
      <c r="S14" s="19">
        <f>Data!R138</f>
        <v>4.1922290388548058</v>
      </c>
      <c r="T14" s="19">
        <f>Data!S138</f>
        <v>5.3556485355648533</v>
      </c>
      <c r="U14" s="19">
        <f>Data!T138</f>
        <v>3.9446366782006921</v>
      </c>
      <c r="V14" s="40">
        <f t="shared" si="1"/>
        <v>3.9844354422725994</v>
      </c>
      <c r="W14" s="29"/>
      <c r="X14" s="25">
        <f>Data!W138</f>
        <v>4.8275862068965525</v>
      </c>
      <c r="Y14" s="20">
        <f>Data!X138</f>
        <v>0</v>
      </c>
      <c r="Z14" s="20">
        <f>Data!Z138</f>
        <v>6.8873591478158511</v>
      </c>
      <c r="AA14" s="20">
        <f>Data!Y138</f>
        <v>7.8197480798593721</v>
      </c>
      <c r="AB14" s="46">
        <f>Data!AA138</f>
        <v>2.8720281974466086</v>
      </c>
      <c r="AC14" s="21">
        <f t="shared" si="2"/>
        <v>4.4813443264036765</v>
      </c>
      <c r="AD14" s="32"/>
      <c r="AE14" s="48">
        <f t="shared" si="3"/>
        <v>4.0104694158063943</v>
      </c>
      <c r="AF14" s="1"/>
      <c r="AG14" s="1"/>
      <c r="AH14" s="1"/>
      <c r="AI14" s="1"/>
      <c r="AJ14" s="1"/>
      <c r="AK14" s="1"/>
    </row>
    <row r="15" spans="1:37" x14ac:dyDescent="0.25">
      <c r="A15" s="39" t="s">
        <v>21</v>
      </c>
      <c r="B15" s="18">
        <f>Data!B139</f>
        <v>3.7059538274605104</v>
      </c>
      <c r="C15" s="18">
        <f>Data!C139</f>
        <v>0</v>
      </c>
      <c r="D15" s="23">
        <f>Data!D139</f>
        <v>2.154340836012862</v>
      </c>
      <c r="E15" s="23">
        <f>Data!E139</f>
        <v>8.4999999999999982</v>
      </c>
      <c r="F15" s="51">
        <f>Data!F139</f>
        <v>7.6979967521984713</v>
      </c>
      <c r="G15" s="18">
        <f>Data!G139</f>
        <v>1.1202635914332786</v>
      </c>
      <c r="H15" s="23">
        <f t="shared" si="0"/>
        <v>3.863092501184187</v>
      </c>
      <c r="I15" s="29"/>
      <c r="J15" s="36">
        <f>Data!I139</f>
        <v>10</v>
      </c>
      <c r="K15" s="37">
        <f>Data!J139</f>
        <v>2.8562932719699745</v>
      </c>
      <c r="L15" s="37">
        <f>Data!K139</f>
        <v>2.7594339622641506</v>
      </c>
      <c r="M15" s="54">
        <f>Data!L139</f>
        <v>5.5</v>
      </c>
      <c r="N15" s="54">
        <f>Data!M139</f>
        <v>6.2111801242236018</v>
      </c>
      <c r="O15" s="54">
        <f>Data!N139</f>
        <v>4.6082949308755765</v>
      </c>
      <c r="P15" s="38">
        <f t="shared" si="4"/>
        <v>5.322533714888884</v>
      </c>
      <c r="Q15" s="29"/>
      <c r="R15" s="27">
        <f>Data!Q139</f>
        <v>5.956794852152596</v>
      </c>
      <c r="S15" s="19">
        <f>Data!R139</f>
        <v>5.1738241308793445</v>
      </c>
      <c r="T15" s="19" t="e">
        <f>Data!S139</f>
        <v>#VALUE!</v>
      </c>
      <c r="U15" s="19">
        <f>Data!T139</f>
        <v>6.1591695501730115</v>
      </c>
      <c r="V15" s="40">
        <f t="shared" si="1"/>
        <v>5.7632628444016509</v>
      </c>
      <c r="W15" s="29"/>
      <c r="X15" s="25">
        <f>Data!W139</f>
        <v>5.1034482758620694</v>
      </c>
      <c r="Y15" s="20">
        <f>Data!X139</f>
        <v>0</v>
      </c>
      <c r="Z15" s="20">
        <f>Data!Z139</f>
        <v>3.7566833698063942</v>
      </c>
      <c r="AA15" s="20">
        <f>Data!Y139</f>
        <v>2.6535348070590805</v>
      </c>
      <c r="AB15" s="46">
        <f>Data!AA139</f>
        <v>5.2610956500742549</v>
      </c>
      <c r="AC15" s="21">
        <f t="shared" si="2"/>
        <v>3.3549524205603602</v>
      </c>
      <c r="AD15" s="32"/>
      <c r="AE15" s="48">
        <f t="shared" si="3"/>
        <v>4.5759603702587706</v>
      </c>
      <c r="AF15" s="1"/>
      <c r="AG15" s="1"/>
      <c r="AH15" s="1"/>
      <c r="AI15" s="1"/>
      <c r="AJ15" s="1"/>
      <c r="AK15" s="1"/>
    </row>
    <row r="16" spans="1:37" x14ac:dyDescent="0.25">
      <c r="A16" s="39" t="s">
        <v>22</v>
      </c>
      <c r="B16" s="18">
        <f>Data!B140</f>
        <v>5.1518833535844477</v>
      </c>
      <c r="C16" s="18">
        <f>Data!C140</f>
        <v>3.6178204848220128</v>
      </c>
      <c r="D16" s="23">
        <f>Data!D140</f>
        <v>5.755627009646302</v>
      </c>
      <c r="E16" s="23">
        <f>Data!E140</f>
        <v>4.0000000000000018</v>
      </c>
      <c r="F16" s="51">
        <f>Data!F140</f>
        <v>2.657068024833678</v>
      </c>
      <c r="G16" s="18">
        <f>Data!G140</f>
        <v>10</v>
      </c>
      <c r="H16" s="23">
        <f t="shared" si="0"/>
        <v>5.1970664788144072</v>
      </c>
      <c r="I16" s="29"/>
      <c r="J16" s="36">
        <f>Data!I140</f>
        <v>10</v>
      </c>
      <c r="K16" s="37">
        <f>Data!J140</f>
        <v>6.168493575089089</v>
      </c>
      <c r="L16" s="37">
        <f>Data!K140</f>
        <v>4.9764150943396217</v>
      </c>
      <c r="M16" s="54">
        <f>Data!L140</f>
        <v>3.666666666666667</v>
      </c>
      <c r="N16" s="54">
        <f>Data!M140</f>
        <v>3.4782608695652173</v>
      </c>
      <c r="O16" s="54">
        <f>Data!N140</f>
        <v>3.5023041474654382</v>
      </c>
      <c r="P16" s="38">
        <f t="shared" si="4"/>
        <v>5.2986900588543389</v>
      </c>
      <c r="Q16" s="29"/>
      <c r="R16" s="27">
        <f>Data!Q140</f>
        <v>3.0274245442010113</v>
      </c>
      <c r="S16" s="19">
        <f>Data!R140</f>
        <v>4.1922290388548058</v>
      </c>
      <c r="T16" s="19">
        <f>Data!S140</f>
        <v>5.7182705718270563</v>
      </c>
      <c r="U16" s="19">
        <f>Data!T140</f>
        <v>4.6366782006920424</v>
      </c>
      <c r="V16" s="40">
        <f t="shared" si="1"/>
        <v>4.3936505888937294</v>
      </c>
      <c r="W16" s="29"/>
      <c r="X16" s="25">
        <f>Data!W140</f>
        <v>5.5862068965517251</v>
      </c>
      <c r="Y16" s="20">
        <f>Data!X140</f>
        <v>0</v>
      </c>
      <c r="Z16" s="20">
        <f>Data!Z140</f>
        <v>4.3162626121758594</v>
      </c>
      <c r="AA16" s="20">
        <f>Data!Y140</f>
        <v>5.6895631294398532</v>
      </c>
      <c r="AB16" s="46">
        <f>Data!AA140</f>
        <v>4.5651771545152888</v>
      </c>
      <c r="AC16" s="21">
        <f t="shared" si="2"/>
        <v>4.0314419585365453</v>
      </c>
      <c r="AD16" s="32"/>
      <c r="AE16" s="48">
        <f t="shared" si="3"/>
        <v>4.7302122712747554</v>
      </c>
      <c r="AF16" s="1"/>
      <c r="AG16" s="1"/>
      <c r="AH16" s="1"/>
      <c r="AI16" s="1"/>
      <c r="AJ16" s="1"/>
      <c r="AK16" s="1"/>
    </row>
    <row r="17" spans="1:37" x14ac:dyDescent="0.25">
      <c r="A17" s="39" t="s">
        <v>23</v>
      </c>
      <c r="B17" s="18">
        <f>Data!B141</f>
        <v>4.447144592952613</v>
      </c>
      <c r="C17" s="18">
        <f>Data!C141</f>
        <v>6.4096964402708014</v>
      </c>
      <c r="D17" s="23">
        <f>Data!D141</f>
        <v>8.8424437299035379</v>
      </c>
      <c r="E17" s="23">
        <f>Data!E141</f>
        <v>0.16666666666666785</v>
      </c>
      <c r="F17" s="51">
        <f>Data!F141</f>
        <v>8.0304689827008247</v>
      </c>
      <c r="G17" s="18">
        <f>Data!G141</f>
        <v>2.5700164744645799</v>
      </c>
      <c r="H17" s="23">
        <f t="shared" si="0"/>
        <v>5.0777394811598375</v>
      </c>
      <c r="I17" s="29"/>
      <c r="J17" s="36">
        <f>Data!I141</f>
        <v>0.13745583739533376</v>
      </c>
      <c r="K17" s="37">
        <f>Data!J141</f>
        <v>1.6832863382251115</v>
      </c>
      <c r="L17" s="37">
        <f>Data!K141</f>
        <v>7.8301886792452837</v>
      </c>
      <c r="M17" s="54">
        <f>Data!L141</f>
        <v>5.166666666666667</v>
      </c>
      <c r="N17" s="54">
        <f>Data!M141</f>
        <v>5.7142857142857135</v>
      </c>
      <c r="O17" s="54">
        <f>Data!N141</f>
        <v>7.1889400921658986</v>
      </c>
      <c r="P17" s="38">
        <f t="shared" si="4"/>
        <v>4.6201372213306682</v>
      </c>
      <c r="Q17" s="29"/>
      <c r="R17" s="27">
        <f>Data!Q141</f>
        <v>4.7924007966906688</v>
      </c>
      <c r="S17" s="19">
        <f>Data!R141</f>
        <v>3.9468302658486714</v>
      </c>
      <c r="T17" s="19">
        <f>Data!S141</f>
        <v>8.0613668061366823</v>
      </c>
      <c r="U17" s="19">
        <f>Data!T141</f>
        <v>3.7370242214532876</v>
      </c>
      <c r="V17" s="40">
        <f t="shared" si="1"/>
        <v>5.1344055225323277</v>
      </c>
      <c r="W17" s="29"/>
      <c r="X17" s="25">
        <f>Data!W141</f>
        <v>4.6896551724137936</v>
      </c>
      <c r="Y17" s="20">
        <f>Data!X141</f>
        <v>0</v>
      </c>
      <c r="Z17" s="20">
        <f>Data!Z141</f>
        <v>6.0372596778645571</v>
      </c>
      <c r="AA17" s="20">
        <f>Data!Y141</f>
        <v>6.5679415754518171</v>
      </c>
      <c r="AB17" s="46">
        <f>Data!AA141</f>
        <v>2.2809393164831078</v>
      </c>
      <c r="AC17" s="21">
        <f t="shared" si="2"/>
        <v>3.9151591484426547</v>
      </c>
      <c r="AD17" s="32"/>
      <c r="AE17" s="48">
        <f t="shared" si="3"/>
        <v>4.686860343366372</v>
      </c>
      <c r="AF17" s="1"/>
      <c r="AG17" s="1"/>
      <c r="AH17" s="1"/>
      <c r="AI17" s="1"/>
      <c r="AJ17" s="1"/>
      <c r="AK17" s="1"/>
    </row>
    <row r="18" spans="1:37" x14ac:dyDescent="0.25">
      <c r="A18" s="39" t="s">
        <v>24</v>
      </c>
      <c r="B18" s="18">
        <f>Data!B142</f>
        <v>9.0157958687727824</v>
      </c>
      <c r="C18" s="18">
        <f>Data!C142</f>
        <v>6.0026206595326492</v>
      </c>
      <c r="D18" s="23">
        <f>Data!D142</f>
        <v>6.1414790996784578</v>
      </c>
      <c r="E18" s="23">
        <f>Data!E142</f>
        <v>3.3333333333333339</v>
      </c>
      <c r="F18" s="51">
        <f>Data!F142</f>
        <v>7.5256449014574569</v>
      </c>
      <c r="G18" s="18">
        <f>Data!G142</f>
        <v>2.9654036243822075</v>
      </c>
      <c r="H18" s="23">
        <f t="shared" si="0"/>
        <v>5.8307129145261465</v>
      </c>
      <c r="I18" s="29"/>
      <c r="J18" s="36">
        <f>Data!I142</f>
        <v>3.5220197551041978E-2</v>
      </c>
      <c r="K18" s="37">
        <f>Data!J142</f>
        <v>2.9633149735486874</v>
      </c>
      <c r="L18" s="37">
        <f>Data!K142</f>
        <v>5.0471698113207548</v>
      </c>
      <c r="M18" s="54">
        <f>Data!L142</f>
        <v>5.5</v>
      </c>
      <c r="N18" s="54">
        <f>Data!M142</f>
        <v>7.9503105590062102</v>
      </c>
      <c r="O18" s="54">
        <f>Data!N142</f>
        <v>8.2949308755760374</v>
      </c>
      <c r="P18" s="38">
        <f t="shared" si="4"/>
        <v>4.9651577361671215</v>
      </c>
      <c r="Q18" s="29"/>
      <c r="R18" s="27">
        <f>Data!Q142</f>
        <v>3.0335529339666003</v>
      </c>
      <c r="S18" s="19">
        <f>Data!R142</f>
        <v>5.5828220858895703</v>
      </c>
      <c r="T18" s="19">
        <f>Data!S142</f>
        <v>7.5034867503486744</v>
      </c>
      <c r="U18" s="19">
        <f>Data!T142</f>
        <v>3.2525951557093431</v>
      </c>
      <c r="V18" s="40">
        <f t="shared" si="1"/>
        <v>4.8431142314785474</v>
      </c>
      <c r="W18" s="29"/>
      <c r="X18" s="25">
        <f>Data!W142</f>
        <v>4.8965517241379324</v>
      </c>
      <c r="Y18" s="20">
        <f>Data!X142</f>
        <v>10</v>
      </c>
      <c r="Z18" s="20">
        <f>Data!Z142</f>
        <v>6.5876943115894182</v>
      </c>
      <c r="AA18" s="20">
        <f>Data!Y142</f>
        <v>9.9223685789768652</v>
      </c>
      <c r="AB18" s="46">
        <f>Data!AA142</f>
        <v>3.218050676321953</v>
      </c>
      <c r="AC18" s="21">
        <f t="shared" si="2"/>
        <v>6.9249330582052337</v>
      </c>
      <c r="AD18" s="32"/>
      <c r="AE18" s="48">
        <f t="shared" si="3"/>
        <v>5.6409794850942623</v>
      </c>
      <c r="AF18" s="1"/>
      <c r="AG18" s="1"/>
      <c r="AH18" s="1"/>
      <c r="AI18" s="1"/>
      <c r="AJ18" s="1"/>
      <c r="AK18" s="1"/>
    </row>
    <row r="19" spans="1:37" x14ac:dyDescent="0.25">
      <c r="A19" s="39" t="s">
        <v>25</v>
      </c>
      <c r="B19" s="18">
        <f>Data!B143</f>
        <v>4.0583232077764277</v>
      </c>
      <c r="C19" s="18">
        <f>Data!C143</f>
        <v>1.5405110286088668</v>
      </c>
      <c r="D19" s="23">
        <f>Data!D143</f>
        <v>1.7684887459807079</v>
      </c>
      <c r="E19" s="23">
        <f>Data!E143</f>
        <v>9.8333333333333339</v>
      </c>
      <c r="F19" s="51">
        <f>Data!F143</f>
        <v>6.7554577005340946</v>
      </c>
      <c r="G19" s="18">
        <f>Data!G143</f>
        <v>4.2833607907742994</v>
      </c>
      <c r="H19" s="23">
        <f t="shared" si="0"/>
        <v>4.7065791345012888</v>
      </c>
      <c r="I19" s="29"/>
      <c r="J19" s="36">
        <f>Data!I143</f>
        <v>8.9092424328083304</v>
      </c>
      <c r="K19" s="37">
        <f>Data!J143</f>
        <v>10</v>
      </c>
      <c r="L19" s="37">
        <f>Data!K143</f>
        <v>0</v>
      </c>
      <c r="M19" s="54">
        <f>Data!L143</f>
        <v>4.833333333333333</v>
      </c>
      <c r="N19" s="54">
        <f>Data!M143</f>
        <v>6.7080745341614909</v>
      </c>
      <c r="O19" s="54">
        <f>Data!N143</f>
        <v>6.2672811059907838</v>
      </c>
      <c r="P19" s="38">
        <f t="shared" si="4"/>
        <v>6.1196552343823223</v>
      </c>
      <c r="Q19" s="29"/>
      <c r="R19" s="27">
        <f>Data!Q143</f>
        <v>10</v>
      </c>
      <c r="S19" s="19">
        <f>Data!R143</f>
        <v>5.9918200408997953</v>
      </c>
      <c r="T19" s="19" t="e">
        <f>Data!S143</f>
        <v>#VALUE!</v>
      </c>
      <c r="U19" s="19">
        <f>Data!T143</f>
        <v>5.882352941176471</v>
      </c>
      <c r="V19" s="40">
        <f t="shared" si="1"/>
        <v>7.2913909940254227</v>
      </c>
      <c r="W19" s="29"/>
      <c r="X19" s="25">
        <f>Data!W143</f>
        <v>5.3793103448275863</v>
      </c>
      <c r="Y19" s="20">
        <f>Data!X143</f>
        <v>0</v>
      </c>
      <c r="Z19" s="20">
        <f>Data!Z143</f>
        <v>3.4574021463070888</v>
      </c>
      <c r="AA19" s="20">
        <f>Data!Y143</f>
        <v>0</v>
      </c>
      <c r="AB19" s="46">
        <f>Data!AA143</f>
        <v>2.2962206490828727</v>
      </c>
      <c r="AC19" s="21">
        <f t="shared" si="2"/>
        <v>2.2265866280435094</v>
      </c>
      <c r="AD19" s="32"/>
      <c r="AE19" s="48">
        <f t="shared" si="3"/>
        <v>5.0860529977381361</v>
      </c>
      <c r="AF19" s="1"/>
      <c r="AG19" s="1"/>
      <c r="AH19" s="1"/>
      <c r="AI19" s="1"/>
      <c r="AJ19" s="1"/>
      <c r="AK19" s="1"/>
    </row>
    <row r="20" spans="1:37" x14ac:dyDescent="0.25">
      <c r="A20" s="39" t="s">
        <v>26</v>
      </c>
      <c r="B20" s="18">
        <f>Data!B144</f>
        <v>2.8554070473876063</v>
      </c>
      <c r="C20" s="18">
        <f>Data!C144</f>
        <v>4.4197423018126223</v>
      </c>
      <c r="D20" s="23">
        <f>Data!D144</f>
        <v>10</v>
      </c>
      <c r="E20" s="23">
        <f>Data!E144</f>
        <v>0</v>
      </c>
      <c r="F20" s="51">
        <f>Data!F144</f>
        <v>0.21601063998706044</v>
      </c>
      <c r="G20" s="18">
        <f>Data!G144</f>
        <v>3.4266886326194399</v>
      </c>
      <c r="H20" s="23">
        <f t="shared" si="0"/>
        <v>3.4863081036344545</v>
      </c>
      <c r="I20" s="29"/>
      <c r="J20" s="36">
        <f>Data!I144</f>
        <v>3.2070470528861406</v>
      </c>
      <c r="K20" s="37">
        <f>Data!J144</f>
        <v>4.4455255570505923</v>
      </c>
      <c r="L20" s="37">
        <f>Data!K144</f>
        <v>3.8443396226415087</v>
      </c>
      <c r="M20" s="54">
        <f>Data!L144</f>
        <v>2</v>
      </c>
      <c r="N20" s="54">
        <f>Data!M144</f>
        <v>1.7391304347826086</v>
      </c>
      <c r="O20" s="54">
        <f>Data!N144</f>
        <v>2.7649769585253461</v>
      </c>
      <c r="P20" s="38">
        <f t="shared" si="4"/>
        <v>3.0001699376476996</v>
      </c>
      <c r="Q20" s="29"/>
      <c r="R20" s="27">
        <f>Data!Q144</f>
        <v>4.2776160563811851</v>
      </c>
      <c r="S20" s="19">
        <f>Data!R144</f>
        <v>5.6646216768916151</v>
      </c>
      <c r="T20" s="19" t="e">
        <f>Data!S144</f>
        <v>#VALUE!</v>
      </c>
      <c r="U20" s="19">
        <f>Data!T144</f>
        <v>6.5743944636678204</v>
      </c>
      <c r="V20" s="40">
        <f t="shared" si="1"/>
        <v>5.5055440656468733</v>
      </c>
      <c r="W20" s="29"/>
      <c r="X20" s="25">
        <f>Data!W144</f>
        <v>5.5172413793103452</v>
      </c>
      <c r="Y20" s="20">
        <f>Data!X144</f>
        <v>0</v>
      </c>
      <c r="Z20" s="20">
        <f>Data!Z144</f>
        <v>5.0361352421834882</v>
      </c>
      <c r="AA20" s="20">
        <f>Data!Y144</f>
        <v>5.4515378832169024</v>
      </c>
      <c r="AB20" s="46">
        <f>Data!AA144</f>
        <v>0</v>
      </c>
      <c r="AC20" s="21">
        <f t="shared" si="2"/>
        <v>3.2009829009421464</v>
      </c>
      <c r="AD20" s="32"/>
      <c r="AE20" s="48">
        <f t="shared" si="3"/>
        <v>3.7982512519677938</v>
      </c>
      <c r="AF20" s="1"/>
      <c r="AG20" s="1"/>
      <c r="AH20" s="1"/>
      <c r="AI20" s="1"/>
      <c r="AJ20" s="1"/>
      <c r="AK20" s="1"/>
    </row>
    <row r="21" spans="1:37" x14ac:dyDescent="0.25">
      <c r="A21" s="39" t="s">
        <v>27</v>
      </c>
      <c r="B21" s="18">
        <f>Data!B145</f>
        <v>6.1239368165249095</v>
      </c>
      <c r="C21" s="18">
        <f>Data!C145</f>
        <v>4.8390478270364712</v>
      </c>
      <c r="D21" s="23">
        <f>Data!D145</f>
        <v>1.5112540192926041</v>
      </c>
      <c r="E21" s="23">
        <f>Data!E145</f>
        <v>10</v>
      </c>
      <c r="F21" s="51">
        <f>Data!F145</f>
        <v>8.3366413925225018</v>
      </c>
      <c r="G21" s="18">
        <f>Data!G145</f>
        <v>10</v>
      </c>
      <c r="H21" s="23">
        <f t="shared" si="0"/>
        <v>6.8018133425627481</v>
      </c>
      <c r="I21" s="29"/>
      <c r="J21" s="36">
        <f>Data!I145</f>
        <v>3.2247929855268618</v>
      </c>
      <c r="K21" s="37">
        <f>Data!J145</f>
        <v>10</v>
      </c>
      <c r="L21" s="37">
        <f>Data!K145</f>
        <v>10</v>
      </c>
      <c r="M21" s="54">
        <f>Data!L145</f>
        <v>5.8333333333333339</v>
      </c>
      <c r="N21" s="54">
        <f>Data!M145</f>
        <v>6.4596273291925463</v>
      </c>
      <c r="O21" s="54">
        <f>Data!N145</f>
        <v>5.3456221198156681</v>
      </c>
      <c r="P21" s="38">
        <f t="shared" si="4"/>
        <v>6.8105626279780687</v>
      </c>
      <c r="Q21" s="29"/>
      <c r="R21" s="27">
        <f>Data!Q145</f>
        <v>8.5797456718247265</v>
      </c>
      <c r="S21" s="19">
        <f>Data!R145</f>
        <v>5.1738241308793445</v>
      </c>
      <c r="T21" s="19">
        <f>Data!S145</f>
        <v>3.2914923291492326</v>
      </c>
      <c r="U21" s="19">
        <f>Data!T145</f>
        <v>5.0519031141868522</v>
      </c>
      <c r="V21" s="40">
        <f t="shared" si="1"/>
        <v>5.5242413115100391</v>
      </c>
      <c r="W21" s="29"/>
      <c r="X21" s="25">
        <f>Data!W145</f>
        <v>4.6206896551724146</v>
      </c>
      <c r="Y21" s="20">
        <f>Data!X145</f>
        <v>10</v>
      </c>
      <c r="Z21" s="20">
        <f>Data!Z145</f>
        <v>3.779904919333354</v>
      </c>
      <c r="AA21" s="20">
        <f>Data!Y145</f>
        <v>5.2124485925213691</v>
      </c>
      <c r="AB21" s="46">
        <f>Data!AA145</f>
        <v>8.420950052814753</v>
      </c>
      <c r="AC21" s="21">
        <f t="shared" si="2"/>
        <v>6.4067986439683775</v>
      </c>
      <c r="AD21" s="32"/>
      <c r="AE21" s="48">
        <f t="shared" si="3"/>
        <v>6.3858539815048081</v>
      </c>
      <c r="AF21" s="1"/>
      <c r="AG21" s="1"/>
      <c r="AH21" s="1"/>
      <c r="AI21" s="1"/>
      <c r="AJ21" s="1"/>
      <c r="AK21" s="1"/>
    </row>
    <row r="22" spans="1:37" x14ac:dyDescent="0.25">
      <c r="A22" s="39" t="s">
        <v>28</v>
      </c>
      <c r="B22" s="18">
        <f>Data!B146</f>
        <v>4.2041312272174975</v>
      </c>
      <c r="C22" s="18">
        <f>Data!C146</f>
        <v>5.3649268399213792</v>
      </c>
      <c r="D22" s="23">
        <f>Data!D146</f>
        <v>6.1414790996784578</v>
      </c>
      <c r="E22" s="23">
        <f>Data!E146</f>
        <v>2.8333333333333357</v>
      </c>
      <c r="F22" s="51">
        <f>Data!F146</f>
        <v>5.4367225880207117</v>
      </c>
      <c r="G22" s="18">
        <f>Data!G146</f>
        <v>6.7215815485996702</v>
      </c>
      <c r="H22" s="23">
        <f t="shared" si="0"/>
        <v>5.1170291061285083</v>
      </c>
      <c r="I22" s="29"/>
      <c r="J22" s="36">
        <f>Data!I146</f>
        <v>1.9863838883909055</v>
      </c>
      <c r="K22" s="37">
        <f>Data!J146</f>
        <v>0.83901357789975961</v>
      </c>
      <c r="L22" s="37">
        <f>Data!K146</f>
        <v>5.7547169811320753</v>
      </c>
      <c r="M22" s="54">
        <f>Data!L146</f>
        <v>6.166666666666667</v>
      </c>
      <c r="N22" s="54">
        <f>Data!M146</f>
        <v>3.4782608695652173</v>
      </c>
      <c r="O22" s="54">
        <f>Data!N146</f>
        <v>4.0552995391705071</v>
      </c>
      <c r="P22" s="38">
        <f t="shared" si="4"/>
        <v>3.7133902538041887</v>
      </c>
      <c r="Q22" s="29"/>
      <c r="R22" s="27">
        <f>Data!Q146</f>
        <v>6.3612685766814758</v>
      </c>
      <c r="S22" s="19">
        <f>Data!R146</f>
        <v>3.5378323108384446</v>
      </c>
      <c r="T22" s="19">
        <f>Data!S146</f>
        <v>6.1645746164574611</v>
      </c>
      <c r="U22" s="19">
        <f>Data!T146</f>
        <v>4.2906574394463668</v>
      </c>
      <c r="V22" s="40">
        <f t="shared" si="1"/>
        <v>5.0885832358559373</v>
      </c>
      <c r="W22" s="29"/>
      <c r="X22" s="25">
        <f>Data!W146</f>
        <v>5.0344827586206904</v>
      </c>
      <c r="Y22" s="20">
        <f>Data!X146</f>
        <v>0</v>
      </c>
      <c r="Z22" s="20">
        <f>Data!Z146</f>
        <v>7.2794321075810693</v>
      </c>
      <c r="AA22" s="20">
        <f>Data!Y146</f>
        <v>10</v>
      </c>
      <c r="AB22" s="46">
        <f>Data!AA146</f>
        <v>2.4668324159259294</v>
      </c>
      <c r="AC22" s="21">
        <f t="shared" si="2"/>
        <v>4.9561494564255373</v>
      </c>
      <c r="AD22" s="32"/>
      <c r="AE22" s="48">
        <f t="shared" si="3"/>
        <v>4.7187880130535431</v>
      </c>
      <c r="AF22" s="1"/>
      <c r="AG22" s="1"/>
      <c r="AH22" s="1"/>
      <c r="AI22" s="1"/>
      <c r="AJ22" s="1"/>
      <c r="AK22" s="1"/>
    </row>
    <row r="23" spans="1:37" x14ac:dyDescent="0.25">
      <c r="A23" s="39" t="s">
        <v>29</v>
      </c>
      <c r="B23" s="18">
        <f>Data!B147</f>
        <v>4.2405832320777641</v>
      </c>
      <c r="C23" s="18">
        <f>Data!C147</f>
        <v>3.5951081022057219</v>
      </c>
      <c r="D23" s="23">
        <f>Data!D147</f>
        <v>6.1414790996784578</v>
      </c>
      <c r="E23" s="23">
        <f>Data!E147</f>
        <v>3.8333333333333339</v>
      </c>
      <c r="F23" s="51">
        <f>Data!F147</f>
        <v>10</v>
      </c>
      <c r="G23" s="18">
        <f>Data!G147</f>
        <v>1.3838550247116972</v>
      </c>
      <c r="H23" s="23">
        <f t="shared" si="0"/>
        <v>4.8657264653344958</v>
      </c>
      <c r="I23" s="29"/>
      <c r="J23" s="36">
        <f>Data!I147</f>
        <v>3.8935216170753622</v>
      </c>
      <c r="K23" s="37">
        <f>Data!J147</f>
        <v>2.1237233245191924</v>
      </c>
      <c r="L23" s="37">
        <f>Data!K147</f>
        <v>6.0377358490566033</v>
      </c>
      <c r="M23" s="54">
        <f>Data!L147</f>
        <v>4.833333333333333</v>
      </c>
      <c r="N23" s="54">
        <f>Data!M147</f>
        <v>3.7267080745341614</v>
      </c>
      <c r="O23" s="54">
        <f>Data!N147</f>
        <v>5.5299539170506922</v>
      </c>
      <c r="P23" s="38">
        <f t="shared" si="4"/>
        <v>4.3574960192615571</v>
      </c>
      <c r="Q23" s="29"/>
      <c r="R23" s="27">
        <f>Data!Q147</f>
        <v>1.8752872682702617</v>
      </c>
      <c r="S23" s="19">
        <f>Data!R147</f>
        <v>5.7464212678936599</v>
      </c>
      <c r="T23" s="19">
        <f>Data!S147</f>
        <v>5.0767085076708511</v>
      </c>
      <c r="U23" s="19">
        <f>Data!T147</f>
        <v>5.6747404844290656</v>
      </c>
      <c r="V23" s="40">
        <f t="shared" si="1"/>
        <v>4.5932893820659597</v>
      </c>
      <c r="W23" s="29"/>
      <c r="X23" s="25">
        <f>Data!W147</f>
        <v>4.6206896551724146</v>
      </c>
      <c r="Y23" s="20">
        <f>Data!X147</f>
        <v>0</v>
      </c>
      <c r="Z23" s="20">
        <f>Data!Z147</f>
        <v>5.0793481201913435</v>
      </c>
      <c r="AA23" s="20">
        <f>Data!Y147</f>
        <v>3.2200116124286824</v>
      </c>
      <c r="AB23" s="46">
        <f>Data!AA147</f>
        <v>7.9685634438649817</v>
      </c>
      <c r="AC23" s="21">
        <f t="shared" si="2"/>
        <v>4.1777225663314841</v>
      </c>
      <c r="AD23" s="32"/>
      <c r="AE23" s="48">
        <f t="shared" si="3"/>
        <v>4.4985586082483744</v>
      </c>
      <c r="AF23" s="1"/>
      <c r="AG23" s="1"/>
      <c r="AH23" s="1"/>
      <c r="AI23" s="1"/>
      <c r="AJ23" s="1"/>
      <c r="AK23" s="1"/>
    </row>
    <row r="24" spans="1:37" x14ac:dyDescent="0.25">
      <c r="A24" s="39" t="s">
        <v>30</v>
      </c>
      <c r="B24" s="18">
        <f>Data!B148</f>
        <v>5.6500607533414353</v>
      </c>
      <c r="C24" s="18">
        <f>Data!C148</f>
        <v>6.9076217514741209</v>
      </c>
      <c r="D24" s="23">
        <f>Data!D148</f>
        <v>8.3279742765273319</v>
      </c>
      <c r="E24" s="23">
        <f>Data!E148</f>
        <v>0.33333333333333393</v>
      </c>
      <c r="F24" s="51">
        <f>Data!F148</f>
        <v>10</v>
      </c>
      <c r="G24" s="18">
        <f>Data!G148</f>
        <v>0.98846787479406917</v>
      </c>
      <c r="H24" s="23">
        <f t="shared" si="0"/>
        <v>5.3679096649117151</v>
      </c>
      <c r="I24" s="29"/>
      <c r="J24" s="36">
        <f>Data!I148</f>
        <v>0.14558782163764389</v>
      </c>
      <c r="K24" s="37">
        <f>Data!J148</f>
        <v>1.3899099378559616</v>
      </c>
      <c r="L24" s="37">
        <f>Data!K148</f>
        <v>7.0518867924528301</v>
      </c>
      <c r="M24" s="54">
        <f>Data!L148</f>
        <v>4.166666666666667</v>
      </c>
      <c r="N24" s="54">
        <f>Data!M148</f>
        <v>2.2360248447204967</v>
      </c>
      <c r="O24" s="54">
        <f>Data!N148</f>
        <v>2.3963133640552998</v>
      </c>
      <c r="P24" s="38">
        <f t="shared" si="4"/>
        <v>2.8977315712314833</v>
      </c>
      <c r="Q24" s="29"/>
      <c r="R24" s="27">
        <f>Data!Q148</f>
        <v>1.2256779531178181</v>
      </c>
      <c r="S24" s="19">
        <f>Data!R148</f>
        <v>3.5378323108384446</v>
      </c>
      <c r="T24" s="19">
        <f>Data!S148</f>
        <v>4.4072524407252445</v>
      </c>
      <c r="U24" s="19">
        <f>Data!T148</f>
        <v>4.2906574394463668</v>
      </c>
      <c r="V24" s="40">
        <f t="shared" si="1"/>
        <v>3.3653550360319686</v>
      </c>
      <c r="W24" s="29"/>
      <c r="X24" s="25">
        <f>Data!W148</f>
        <v>5.0344827586206904</v>
      </c>
      <c r="Y24" s="20">
        <f>Data!X148</f>
        <v>0</v>
      </c>
      <c r="Z24" s="20">
        <f>Data!Z148</f>
        <v>8.1596528628313063</v>
      </c>
      <c r="AA24" s="20">
        <f>Data!Y148</f>
        <v>4.5588278622957361</v>
      </c>
      <c r="AB24" s="46">
        <f>Data!AA148</f>
        <v>2.319295143857814</v>
      </c>
      <c r="AC24" s="21">
        <f t="shared" si="2"/>
        <v>4.0144517255211101</v>
      </c>
      <c r="AD24" s="32"/>
      <c r="AE24" s="48">
        <f t="shared" si="3"/>
        <v>3.9113619994240691</v>
      </c>
      <c r="AF24" s="1"/>
      <c r="AG24" s="1"/>
      <c r="AH24" s="1"/>
      <c r="AI24" s="1"/>
      <c r="AJ24" s="1"/>
      <c r="AK24" s="1"/>
    </row>
    <row r="25" spans="1:37" x14ac:dyDescent="0.25">
      <c r="A25" s="39" t="s">
        <v>66</v>
      </c>
      <c r="B25" s="18">
        <f>Data!B149</f>
        <v>6.366950182260025</v>
      </c>
      <c r="C25" s="18">
        <f>Data!C149</f>
        <v>6.1581131251364933</v>
      </c>
      <c r="D25" s="23">
        <f>Data!D149</f>
        <v>7.041800643086817</v>
      </c>
      <c r="E25" s="23">
        <f>Data!E149</f>
        <v>2.1666666666666679</v>
      </c>
      <c r="F25" s="51">
        <f>Data!F149</f>
        <v>2.9226850422236383</v>
      </c>
      <c r="G25" s="18">
        <f>Data!G149</f>
        <v>3.2289950576606263</v>
      </c>
      <c r="H25" s="23">
        <f t="shared" si="0"/>
        <v>4.6475351195057106</v>
      </c>
      <c r="I25" s="29"/>
      <c r="J25" s="36">
        <f>Data!I149</f>
        <v>0.32477745267608005</v>
      </c>
      <c r="K25" s="37">
        <f>Data!J149</f>
        <v>0.95078355505308976</v>
      </c>
      <c r="L25" s="37">
        <f>Data!K149</f>
        <v>5.4952830188679247</v>
      </c>
      <c r="M25" s="54">
        <f>Data!L149</f>
        <v>4.833333333333333</v>
      </c>
      <c r="N25" s="54">
        <f>Data!M149</f>
        <v>6.7080745341614909</v>
      </c>
      <c r="O25" s="54">
        <f>Data!N149</f>
        <v>4.9769585253456228</v>
      </c>
      <c r="P25" s="38">
        <f t="shared" si="4"/>
        <v>3.8815350699062567</v>
      </c>
      <c r="Q25" s="29"/>
      <c r="R25" s="27">
        <f>Data!Q149</f>
        <v>2.4023287881109234</v>
      </c>
      <c r="S25" s="19">
        <f>Data!R149</f>
        <v>4.2740286298568506</v>
      </c>
      <c r="T25" s="19">
        <f>Data!S149</f>
        <v>4.9093444909344495</v>
      </c>
      <c r="U25" s="19">
        <f>Data!T149</f>
        <v>4.2906574394463668</v>
      </c>
      <c r="V25" s="40">
        <f t="shared" si="1"/>
        <v>3.9690898370871475</v>
      </c>
      <c r="W25" s="29"/>
      <c r="X25" s="25">
        <f>Data!W149</f>
        <v>5.1034482758620694</v>
      </c>
      <c r="Y25" s="20">
        <f>Data!X149</f>
        <v>0</v>
      </c>
      <c r="Z25" s="20">
        <f>Data!Z149</f>
        <v>6.1739921896866843</v>
      </c>
      <c r="AA25" s="20">
        <f>Data!Y149</f>
        <v>4.2215203360085853</v>
      </c>
      <c r="AB25" s="46">
        <f>Data!AA149</f>
        <v>2.4582510279628829</v>
      </c>
      <c r="AC25" s="21">
        <f t="shared" si="2"/>
        <v>3.5914423659040446</v>
      </c>
      <c r="AD25" s="32"/>
      <c r="AE25" s="48">
        <f t="shared" si="3"/>
        <v>4.0224005981007895</v>
      </c>
      <c r="AF25" s="1"/>
      <c r="AG25" s="1"/>
      <c r="AH25" s="1"/>
      <c r="AI25" s="1"/>
      <c r="AJ25" s="1"/>
      <c r="AK25" s="1"/>
    </row>
    <row r="26" spans="1:37" x14ac:dyDescent="0.25">
      <c r="A26" s="39" t="s">
        <v>32</v>
      </c>
      <c r="B26" s="18">
        <f>Data!B150</f>
        <v>7.3390036452004859</v>
      </c>
      <c r="C26" s="18">
        <f>Data!C150</f>
        <v>6.0777462328019212</v>
      </c>
      <c r="D26" s="23">
        <f>Data!D150</f>
        <v>4.983922829581994</v>
      </c>
      <c r="E26" s="23">
        <f>Data!E150</f>
        <v>5</v>
      </c>
      <c r="F26" s="51">
        <f>Data!F150</f>
        <v>3.1296734031510414</v>
      </c>
      <c r="G26" s="18">
        <f>Data!G150</f>
        <v>5.6013179571663931</v>
      </c>
      <c r="H26" s="23">
        <f t="shared" si="0"/>
        <v>5.3552773446503048</v>
      </c>
      <c r="I26" s="29"/>
      <c r="J26" s="36">
        <f>Data!I150</f>
        <v>10</v>
      </c>
      <c r="K26" s="37">
        <f>Data!J150</f>
        <v>10</v>
      </c>
      <c r="L26" s="37">
        <f>Data!K150</f>
        <v>8.066037735849056</v>
      </c>
      <c r="M26" s="54">
        <f>Data!L150</f>
        <v>4.833333333333333</v>
      </c>
      <c r="N26" s="54">
        <f>Data!M150</f>
        <v>4.9689440993788816</v>
      </c>
      <c r="O26" s="54">
        <f>Data!N150</f>
        <v>4.7926267281105996</v>
      </c>
      <c r="P26" s="38">
        <f t="shared" si="4"/>
        <v>7.1101569827786451</v>
      </c>
      <c r="Q26" s="29"/>
      <c r="R26" s="27">
        <f>Data!Q150</f>
        <v>3.3828711506051783</v>
      </c>
      <c r="S26" s="19">
        <f>Data!R150</f>
        <v>5.337423312883435</v>
      </c>
      <c r="T26" s="19">
        <f>Data!S150</f>
        <v>5.8298465829846577</v>
      </c>
      <c r="U26" s="19">
        <f>Data!T150</f>
        <v>4.8442906574394469</v>
      </c>
      <c r="V26" s="40">
        <f t="shared" si="1"/>
        <v>4.8486079259781798</v>
      </c>
      <c r="W26" s="29"/>
      <c r="X26" s="25">
        <f>Data!W150</f>
        <v>5.2413793103448283</v>
      </c>
      <c r="Y26" s="20">
        <f>Data!X150</f>
        <v>0</v>
      </c>
      <c r="Z26" s="20">
        <f>Data!Z150</f>
        <v>5.1823383187378393</v>
      </c>
      <c r="AA26" s="20">
        <f>Data!Y150</f>
        <v>8.6427137326839834</v>
      </c>
      <c r="AB26" s="46">
        <f>Data!AA150</f>
        <v>8.8874813110680062</v>
      </c>
      <c r="AC26" s="21">
        <f t="shared" si="2"/>
        <v>5.5907825345669311</v>
      </c>
      <c r="AD26" s="32"/>
      <c r="AE26" s="48">
        <f t="shared" si="3"/>
        <v>5.7262061969935152</v>
      </c>
      <c r="AF26" s="1"/>
      <c r="AG26" s="1"/>
      <c r="AH26" s="1"/>
      <c r="AI26" s="1"/>
      <c r="AJ26" s="1"/>
      <c r="AK26" s="1"/>
    </row>
    <row r="27" spans="1:37" x14ac:dyDescent="0.25">
      <c r="A27" s="39" t="s">
        <v>33</v>
      </c>
      <c r="B27" s="18">
        <f>Data!B151</f>
        <v>5.8201701093560141</v>
      </c>
      <c r="C27" s="18">
        <f>Data!C151</f>
        <v>4.2625027298536793</v>
      </c>
      <c r="D27" s="23">
        <f>Data!D151</f>
        <v>7.5562700964630229</v>
      </c>
      <c r="E27" s="23">
        <f>Data!E151</f>
        <v>3.5000000000000009</v>
      </c>
      <c r="F27" s="51">
        <f>Data!F151</f>
        <v>4.3253065345126647</v>
      </c>
      <c r="G27" s="18">
        <f>Data!G151</f>
        <v>5.4036243822075782</v>
      </c>
      <c r="H27" s="23">
        <f t="shared" si="0"/>
        <v>5.1446456420654929</v>
      </c>
      <c r="I27" s="29"/>
      <c r="J27" s="36">
        <f>Data!I151</f>
        <v>10</v>
      </c>
      <c r="K27" s="37">
        <f>Data!J151</f>
        <v>10</v>
      </c>
      <c r="L27" s="37">
        <f>Data!K151</f>
        <v>6.533018867924528</v>
      </c>
      <c r="M27" s="54">
        <f>Data!L151</f>
        <v>6.166666666666667</v>
      </c>
      <c r="N27" s="54">
        <f>Data!M151</f>
        <v>4.7204968944099379</v>
      </c>
      <c r="O27" s="54">
        <f>Data!N151</f>
        <v>5.8986175115207375</v>
      </c>
      <c r="P27" s="38">
        <f t="shared" si="4"/>
        <v>7.2197999900869796</v>
      </c>
      <c r="Q27" s="29"/>
      <c r="R27" s="27">
        <f>Data!Q151</f>
        <v>4.2040753791941157</v>
      </c>
      <c r="S27" s="19">
        <f>Data!R151</f>
        <v>4.8466257668711652</v>
      </c>
      <c r="T27" s="19">
        <f>Data!S151</f>
        <v>5.6903765690376575</v>
      </c>
      <c r="U27" s="19">
        <f>Data!T151</f>
        <v>5.882352941176471</v>
      </c>
      <c r="V27" s="40">
        <f t="shared" si="1"/>
        <v>5.1558576640698526</v>
      </c>
      <c r="W27" s="29"/>
      <c r="X27" s="25">
        <f>Data!W151</f>
        <v>5.5172413793103452</v>
      </c>
      <c r="Y27" s="20">
        <f>Data!X151</f>
        <v>0</v>
      </c>
      <c r="Z27" s="20">
        <f>Data!Z151</f>
        <v>4.6529214886150134</v>
      </c>
      <c r="AA27" s="20">
        <f>Data!Y151</f>
        <v>3.1759165238671643</v>
      </c>
      <c r="AB27" s="46">
        <f>Data!AA151</f>
        <v>5.9745690426503977</v>
      </c>
      <c r="AC27" s="21">
        <f t="shared" si="2"/>
        <v>3.8641296868885844</v>
      </c>
      <c r="AD27" s="32"/>
      <c r="AE27" s="48">
        <f t="shared" si="3"/>
        <v>5.346108245777728</v>
      </c>
      <c r="AF27" s="1"/>
      <c r="AG27" s="1"/>
      <c r="AH27" s="1"/>
      <c r="AI27" s="1"/>
      <c r="AJ27" s="1"/>
      <c r="AK27" s="1"/>
    </row>
    <row r="28" spans="1:37" x14ac:dyDescent="0.25">
      <c r="A28" s="39" t="s">
        <v>34</v>
      </c>
      <c r="B28" s="18">
        <f>Data!B152</f>
        <v>5.8809234507897932</v>
      </c>
      <c r="C28" s="18">
        <f>Data!C152</f>
        <v>5.8017034286962215</v>
      </c>
      <c r="D28" s="23">
        <f>Data!D152</f>
        <v>2.2829581993569148</v>
      </c>
      <c r="E28" s="23">
        <f>Data!E152</f>
        <v>9.8333333333333339</v>
      </c>
      <c r="F28" s="51">
        <f>Data!F152</f>
        <v>4.4652916015381026</v>
      </c>
      <c r="G28" s="18">
        <f>Data!G152</f>
        <v>4.6787479406919275</v>
      </c>
      <c r="H28" s="23">
        <f t="shared" si="0"/>
        <v>5.490492992401049</v>
      </c>
      <c r="I28" s="29"/>
      <c r="J28" s="36">
        <f>Data!I152</f>
        <v>10</v>
      </c>
      <c r="K28" s="37">
        <f>Data!J152</f>
        <v>7.9137436499404235</v>
      </c>
      <c r="L28" s="37">
        <f>Data!K152</f>
        <v>5.0235849056603774</v>
      </c>
      <c r="M28" s="54">
        <f>Data!L152</f>
        <v>3.8333333333333335</v>
      </c>
      <c r="N28" s="54">
        <f>Data!M152</f>
        <v>6.7080745341614909</v>
      </c>
      <c r="O28" s="54">
        <f>Data!N152</f>
        <v>4.7926267281105996</v>
      </c>
      <c r="P28" s="38">
        <f t="shared" si="4"/>
        <v>6.3785605252010376</v>
      </c>
      <c r="Q28" s="29"/>
      <c r="R28" s="27">
        <f>Data!Q152</f>
        <v>4.1979469894285275</v>
      </c>
      <c r="S28" s="19">
        <f>Data!R152</f>
        <v>5.9100204498977504</v>
      </c>
      <c r="T28" s="19">
        <f>Data!S152</f>
        <v>4.3514644351464433</v>
      </c>
      <c r="U28" s="19">
        <f>Data!T152</f>
        <v>4.913494809688582</v>
      </c>
      <c r="V28" s="40">
        <f t="shared" si="1"/>
        <v>4.8432316710403258</v>
      </c>
      <c r="W28" s="29"/>
      <c r="X28" s="25">
        <f>Data!W152</f>
        <v>4.6206896551724146</v>
      </c>
      <c r="Y28" s="20">
        <f>Data!X152</f>
        <v>10</v>
      </c>
      <c r="Z28" s="20">
        <f>Data!Z152</f>
        <v>3.4333929481527399</v>
      </c>
      <c r="AA28" s="20">
        <f>Data!Y152</f>
        <v>1.0146712608820139</v>
      </c>
      <c r="AB28" s="46">
        <f>Data!AA152</f>
        <v>10</v>
      </c>
      <c r="AC28" s="21">
        <f t="shared" si="2"/>
        <v>5.8137507728414342</v>
      </c>
      <c r="AD28" s="32"/>
      <c r="AE28" s="48">
        <f t="shared" si="3"/>
        <v>5.6315089903709614</v>
      </c>
      <c r="AF28" s="1"/>
      <c r="AG28" s="1"/>
      <c r="AH28" s="1"/>
      <c r="AI28" s="1"/>
      <c r="AJ28" s="1"/>
      <c r="AK28" s="1"/>
    </row>
    <row r="29" spans="1:37" x14ac:dyDescent="0.25">
      <c r="A29" s="39" t="s">
        <v>67</v>
      </c>
      <c r="B29" s="18">
        <f>Data!B153</f>
        <v>5.613608748481167</v>
      </c>
      <c r="C29" s="18">
        <f>Data!C153</f>
        <v>3.9812186066826802</v>
      </c>
      <c r="D29" s="23">
        <f>Data!D153</f>
        <v>4.0836012861736339</v>
      </c>
      <c r="E29" s="23">
        <f>Data!E153</f>
        <v>6.3333333333333339</v>
      </c>
      <c r="F29" s="51">
        <f>Data!F153</f>
        <v>0.66338019493591194</v>
      </c>
      <c r="G29" s="18">
        <f>Data!G153</f>
        <v>10</v>
      </c>
      <c r="H29" s="23">
        <f t="shared" si="0"/>
        <v>5.1125236949344544</v>
      </c>
      <c r="I29" s="30"/>
      <c r="J29" s="36">
        <f>Data!I153</f>
        <v>8.2256298637428849</v>
      </c>
      <c r="K29" s="37">
        <f>Data!J153</f>
        <v>3.8909406757185168</v>
      </c>
      <c r="L29" s="37">
        <f>Data!K153</f>
        <v>4.3867924528301891</v>
      </c>
      <c r="M29" s="54">
        <f>Data!L153</f>
        <v>7.5</v>
      </c>
      <c r="N29" s="54">
        <f>Data!M153</f>
        <v>5.7142857142857135</v>
      </c>
      <c r="O29" s="54">
        <f>Data!N153</f>
        <v>4.0552995391705071</v>
      </c>
      <c r="P29" s="38">
        <f t="shared" si="4"/>
        <v>5.6288247076246352</v>
      </c>
      <c r="Q29" s="30"/>
      <c r="R29" s="27">
        <f>Data!Q153</f>
        <v>3.3215872529492869</v>
      </c>
      <c r="S29" s="19">
        <f>Data!R153</f>
        <v>6.2372188139059306</v>
      </c>
      <c r="T29" s="19" t="e">
        <f>Data!S153</f>
        <v>#VALUE!</v>
      </c>
      <c r="U29" s="19">
        <f>Data!T153</f>
        <v>5.8131487889273359</v>
      </c>
      <c r="V29" s="40">
        <f t="shared" si="1"/>
        <v>5.1239849519275174</v>
      </c>
      <c r="W29" s="30"/>
      <c r="X29" s="25">
        <f>Data!W153</f>
        <v>4.7586206896551726</v>
      </c>
      <c r="Y29" s="20">
        <f>Data!X153</f>
        <v>0</v>
      </c>
      <c r="Z29" s="20">
        <f>Data!Z153</f>
        <v>3.8649588781432165</v>
      </c>
      <c r="AA29" s="20">
        <f>Data!Y153</f>
        <v>3.0511248755719893</v>
      </c>
      <c r="AB29" s="46">
        <f>Data!AA153</f>
        <v>7.2989664774303087</v>
      </c>
      <c r="AC29" s="21">
        <f t="shared" si="2"/>
        <v>3.794734184160137</v>
      </c>
      <c r="AD29" s="33"/>
      <c r="AE29" s="48">
        <f t="shared" si="3"/>
        <v>4.9150168846616857</v>
      </c>
      <c r="AF29" s="1"/>
      <c r="AG29" s="1"/>
      <c r="AH29" s="1"/>
      <c r="AI29" s="1"/>
      <c r="AJ29" s="1"/>
      <c r="AK29" s="1"/>
    </row>
    <row r="30" spans="1:37" x14ac:dyDescent="0.25">
      <c r="R30" s="8"/>
      <c r="S30" s="8"/>
      <c r="T30" s="8"/>
      <c r="U30" s="8"/>
      <c r="V30" s="8"/>
      <c r="W30" s="8"/>
    </row>
  </sheetData>
  <conditionalFormatting sqref="AE2:AE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9"/>
  <sheetViews>
    <sheetView zoomScale="70" zoomScaleNormal="70" workbookViewId="0">
      <selection activeCell="D1" sqref="D1"/>
    </sheetView>
  </sheetViews>
  <sheetFormatPr defaultRowHeight="15" x14ac:dyDescent="0.25"/>
  <cols>
    <col min="1" max="1" width="5.28515625" customWidth="1"/>
    <col min="2" max="2" width="11.140625" bestFit="1" customWidth="1"/>
    <col min="3" max="3" width="8.7109375" customWidth="1"/>
    <col min="4" max="4" width="11.7109375" customWidth="1"/>
    <col min="5" max="5" width="10.140625" customWidth="1"/>
    <col min="7" max="7" width="11.28515625" customWidth="1"/>
  </cols>
  <sheetData>
    <row r="1" spans="1:12" ht="41.45" customHeight="1" x14ac:dyDescent="0.25">
      <c r="A1" s="68" t="s">
        <v>84</v>
      </c>
      <c r="B1" s="69" t="s">
        <v>0</v>
      </c>
      <c r="C1" s="56" t="str">
        <f>'Equal Weight'!AE1</f>
        <v>Overall Score</v>
      </c>
      <c r="D1" s="56" t="str">
        <f>'Equal Weight'!H1</f>
        <v>Benchmark Average</v>
      </c>
      <c r="E1" s="56" t="str">
        <f>'Equal Weight'!P1</f>
        <v>Average Consumer</v>
      </c>
      <c r="F1" s="56" t="str">
        <f>'Equal Weight'!V1</f>
        <v>Average Business</v>
      </c>
      <c r="G1" s="57" t="str">
        <f>'Equal Weight'!AC1</f>
        <v>Average Government</v>
      </c>
      <c r="K1" s="44"/>
      <c r="L1" s="43"/>
    </row>
    <row r="2" spans="1:12" x14ac:dyDescent="0.25">
      <c r="A2" s="59">
        <v>1</v>
      </c>
      <c r="B2" s="55" t="s">
        <v>27</v>
      </c>
      <c r="C2" s="63">
        <f>'Equal Weight'!AE21</f>
        <v>6.3858539815048081</v>
      </c>
      <c r="D2" s="63">
        <f>'Equal Weight'!H21</f>
        <v>6.8018133425627481</v>
      </c>
      <c r="E2" s="63">
        <f>'Equal Weight'!P21</f>
        <v>6.8105626279780687</v>
      </c>
      <c r="F2" s="63">
        <f>'Equal Weight'!V21</f>
        <v>5.5242413115100391</v>
      </c>
      <c r="G2" s="64">
        <f>'Equal Weight'!AC21</f>
        <v>6.4067986439683775</v>
      </c>
      <c r="L2" s="45"/>
    </row>
    <row r="3" spans="1:12" x14ac:dyDescent="0.25">
      <c r="A3" s="59">
        <v>2</v>
      </c>
      <c r="B3" s="55" t="s">
        <v>18</v>
      </c>
      <c r="C3" s="62">
        <f>'Equal Weight'!AE12</f>
        <v>6.1208012135063932</v>
      </c>
      <c r="D3" s="62">
        <f>'Equal Weight'!H12</f>
        <v>5.2877120395057631</v>
      </c>
      <c r="E3" s="62">
        <f>'Equal Weight'!P12</f>
        <v>6.7358975853951231</v>
      </c>
      <c r="F3" s="62">
        <f>'Equal Weight'!V12</f>
        <v>6.4134403770945632</v>
      </c>
      <c r="G3" s="65">
        <f>'Equal Weight'!AC12</f>
        <v>6.0461548520301251</v>
      </c>
      <c r="L3" s="45"/>
    </row>
    <row r="4" spans="1:12" x14ac:dyDescent="0.25">
      <c r="A4" s="59">
        <v>3</v>
      </c>
      <c r="B4" s="55" t="s">
        <v>33</v>
      </c>
      <c r="C4" s="62">
        <f>'Equal Weight'!AE10</f>
        <v>5.8002524242390212</v>
      </c>
      <c r="D4" s="62">
        <f>'Equal Weight'!H27</f>
        <v>5.1446456420654929</v>
      </c>
      <c r="E4" s="62">
        <f>'Equal Weight'!P27</f>
        <v>7.2197999900869796</v>
      </c>
      <c r="F4" s="62">
        <f>'Equal Weight'!V27</f>
        <v>5.1558576640698526</v>
      </c>
      <c r="G4" s="65">
        <f>'Equal Weight'!AC27</f>
        <v>3.8641296868885844</v>
      </c>
      <c r="L4" s="45"/>
    </row>
    <row r="5" spans="1:12" x14ac:dyDescent="0.25">
      <c r="A5" s="59">
        <v>4</v>
      </c>
      <c r="B5" s="55" t="s">
        <v>32</v>
      </c>
      <c r="C5" s="62">
        <f>'Equal Weight'!AE26</f>
        <v>5.7262061969935152</v>
      </c>
      <c r="D5" s="62">
        <f>'Equal Weight'!H26</f>
        <v>5.3552773446503048</v>
      </c>
      <c r="E5" s="62">
        <f>'Equal Weight'!P26</f>
        <v>7.1101569827786451</v>
      </c>
      <c r="F5" s="62">
        <f>'Equal Weight'!V26</f>
        <v>4.8486079259781798</v>
      </c>
      <c r="G5" s="65">
        <f>'Equal Weight'!AC26</f>
        <v>5.5907825345669311</v>
      </c>
      <c r="L5" s="45"/>
    </row>
    <row r="6" spans="1:12" x14ac:dyDescent="0.25">
      <c r="A6" s="59">
        <v>5</v>
      </c>
      <c r="B6" s="55" t="s">
        <v>34</v>
      </c>
      <c r="C6" s="62">
        <f>'Equal Weight'!AE8</f>
        <v>5.6977830800577856</v>
      </c>
      <c r="D6" s="62">
        <f>'Equal Weight'!H28</f>
        <v>5.490492992401049</v>
      </c>
      <c r="E6" s="62">
        <f>'Equal Weight'!P28</f>
        <v>6.3785605252010376</v>
      </c>
      <c r="F6" s="62">
        <f>'Equal Weight'!V28</f>
        <v>4.8432316710403258</v>
      </c>
      <c r="G6" s="65">
        <f>'Equal Weight'!AC28</f>
        <v>5.8137507728414342</v>
      </c>
      <c r="L6" s="45"/>
    </row>
    <row r="7" spans="1:12" x14ac:dyDescent="0.25">
      <c r="A7" s="59">
        <v>6</v>
      </c>
      <c r="B7" s="55" t="s">
        <v>9</v>
      </c>
      <c r="C7" s="62">
        <f>'Equal Weight'!AE18</f>
        <v>5.6409794850942623</v>
      </c>
      <c r="D7" s="62">
        <f>'Equal Weight'!H3</f>
        <v>5.6152905616324604</v>
      </c>
      <c r="E7" s="62">
        <f>'Equal Weight'!P3</f>
        <v>6.2966381098355368</v>
      </c>
      <c r="F7" s="62">
        <f>'Equal Weight'!V3</f>
        <v>5.2949048488999271</v>
      </c>
      <c r="G7" s="65">
        <f>'Equal Weight'!AC3</f>
        <v>3.9859818315291036</v>
      </c>
      <c r="L7" s="45"/>
    </row>
    <row r="8" spans="1:12" x14ac:dyDescent="0.25">
      <c r="A8" s="59">
        <v>7</v>
      </c>
      <c r="B8" s="55" t="s">
        <v>16</v>
      </c>
      <c r="C8" s="62">
        <f>'Equal Weight'!AE28</f>
        <v>5.6315089903709614</v>
      </c>
      <c r="D8" s="62">
        <f>'Equal Weight'!H10</f>
        <v>4.0841633366918373</v>
      </c>
      <c r="E8" s="62">
        <f>'Equal Weight'!P10</f>
        <v>7.1440604638063832</v>
      </c>
      <c r="F8" s="62">
        <f>'Equal Weight'!V10</f>
        <v>6.3517654502040353</v>
      </c>
      <c r="G8" s="65">
        <f>'Equal Weight'!AC10</f>
        <v>5.6210204462538291</v>
      </c>
      <c r="L8" s="45"/>
    </row>
    <row r="9" spans="1:12" x14ac:dyDescent="0.25">
      <c r="A9" s="59">
        <v>8</v>
      </c>
      <c r="B9" s="55" t="s">
        <v>14</v>
      </c>
      <c r="C9" s="62">
        <f>'Equal Weight'!AE7</f>
        <v>5.5287874256824621</v>
      </c>
      <c r="D9" s="62">
        <f>'Equal Weight'!H8</f>
        <v>5.8866549109605399</v>
      </c>
      <c r="E9" s="62">
        <f>'Equal Weight'!P8</f>
        <v>5.3426870362143921</v>
      </c>
      <c r="F9" s="62">
        <f>'Equal Weight'!V8</f>
        <v>5.8138091142996986</v>
      </c>
      <c r="G9" s="65">
        <f>'Equal Weight'!AC8</f>
        <v>5.7479812587565116</v>
      </c>
      <c r="L9" s="45"/>
    </row>
    <row r="10" spans="1:12" x14ac:dyDescent="0.25">
      <c r="A10" s="59">
        <v>9</v>
      </c>
      <c r="B10" s="55" t="s">
        <v>8</v>
      </c>
      <c r="C10" s="62">
        <f>'Equal Weight'!AE2</f>
        <v>5.3697461103031294</v>
      </c>
      <c r="D10" s="62">
        <f>'Equal Weight'!H2</f>
        <v>5.3305743547320912</v>
      </c>
      <c r="E10" s="62">
        <f>'Equal Weight'!P2</f>
        <v>5.6189214179546596</v>
      </c>
      <c r="F10" s="62">
        <f>'Equal Weight'!V2</f>
        <v>6.4902938113619433</v>
      </c>
      <c r="G10" s="65">
        <f>'Equal Weight'!AC2</f>
        <v>4.0391948571638236</v>
      </c>
      <c r="L10" s="45"/>
    </row>
    <row r="11" spans="1:12" x14ac:dyDescent="0.25">
      <c r="A11" s="59">
        <v>10</v>
      </c>
      <c r="B11" s="55" t="s">
        <v>64</v>
      </c>
      <c r="C11" s="62">
        <f>'Equal Weight'!AE27</f>
        <v>5.346108245777728</v>
      </c>
      <c r="D11" s="62">
        <f>'Equal Weight'!H7</f>
        <v>6.4371837302460788</v>
      </c>
      <c r="E11" s="62">
        <f>'Equal Weight'!P7</f>
        <v>4.4420024876310649</v>
      </c>
      <c r="F11" s="62">
        <f>'Equal Weight'!V7</f>
        <v>6.4545726867674773</v>
      </c>
      <c r="G11" s="65">
        <f>'Equal Weight'!AC7</f>
        <v>4.7813907980852282</v>
      </c>
      <c r="L11" s="45"/>
    </row>
    <row r="12" spans="1:12" x14ac:dyDescent="0.25">
      <c r="A12" s="59">
        <v>11</v>
      </c>
      <c r="B12" s="55" t="s">
        <v>24</v>
      </c>
      <c r="C12" s="62">
        <f>'Equal Weight'!AE3</f>
        <v>5.2982038379742571</v>
      </c>
      <c r="D12" s="62">
        <f>'Equal Weight'!H18</f>
        <v>5.8307129145261465</v>
      </c>
      <c r="E12" s="62">
        <f>'Equal Weight'!P18</f>
        <v>4.9651577361671215</v>
      </c>
      <c r="F12" s="62">
        <f>'Equal Weight'!V18</f>
        <v>4.8431142314785474</v>
      </c>
      <c r="G12" s="65">
        <f>'Equal Weight'!AC18</f>
        <v>6.9249330582052337</v>
      </c>
      <c r="L12" s="45"/>
    </row>
    <row r="13" spans="1:12" x14ac:dyDescent="0.25">
      <c r="A13" s="59">
        <v>12</v>
      </c>
      <c r="B13" s="55" t="s">
        <v>23</v>
      </c>
      <c r="C13" s="62">
        <f>'Equal Weight'!AE19</f>
        <v>5.0860529977381361</v>
      </c>
      <c r="D13" s="62">
        <f>'Equal Weight'!H17</f>
        <v>5.0777394811598375</v>
      </c>
      <c r="E13" s="62">
        <f>'Equal Weight'!P17</f>
        <v>4.6201372213306682</v>
      </c>
      <c r="F13" s="62">
        <f>'Equal Weight'!V17</f>
        <v>5.1344055225323277</v>
      </c>
      <c r="G13" s="65">
        <f>'Equal Weight'!AC17</f>
        <v>3.9151591484426547</v>
      </c>
      <c r="L13" s="45"/>
    </row>
    <row r="14" spans="1:12" x14ac:dyDescent="0.25">
      <c r="A14" s="59">
        <v>13</v>
      </c>
      <c r="B14" s="55" t="s">
        <v>22</v>
      </c>
      <c r="C14" s="62">
        <f>'Equal Weight'!AE29</f>
        <v>4.9150168846616857</v>
      </c>
      <c r="D14" s="62">
        <f>'Equal Weight'!H16</f>
        <v>5.1970664788144072</v>
      </c>
      <c r="E14" s="62">
        <f>'Equal Weight'!P16</f>
        <v>5.2986900588543389</v>
      </c>
      <c r="F14" s="62">
        <f>'Equal Weight'!V16</f>
        <v>4.3936505888937294</v>
      </c>
      <c r="G14" s="65">
        <f>'Equal Weight'!AC16</f>
        <v>4.0314419585365453</v>
      </c>
      <c r="L14" s="45"/>
    </row>
    <row r="15" spans="1:12" ht="15.75" thickBot="1" x14ac:dyDescent="0.3">
      <c r="A15" s="59">
        <v>14</v>
      </c>
      <c r="B15" s="55" t="s">
        <v>15</v>
      </c>
      <c r="C15" s="62">
        <f>'Equal Weight'!AE9</f>
        <v>4.7812547790649704</v>
      </c>
      <c r="D15" s="62">
        <f>'Equal Weight'!H9</f>
        <v>4.3239118392089928</v>
      </c>
      <c r="E15" s="62">
        <f>'Equal Weight'!P9</f>
        <v>4.2525561522610689</v>
      </c>
      <c r="F15" s="62">
        <f>'Equal Weight'!V9</f>
        <v>4.1617385972784193</v>
      </c>
      <c r="G15" s="65">
        <f>'Equal Weight'!AC9</f>
        <v>6.3868125275114025</v>
      </c>
      <c r="L15" s="45"/>
    </row>
    <row r="16" spans="1:12" x14ac:dyDescent="0.25">
      <c r="A16" s="60">
        <v>15</v>
      </c>
      <c r="B16" s="61" t="s">
        <v>67</v>
      </c>
      <c r="C16" s="62">
        <f>'Equal Weight'!AE16</f>
        <v>4.7302122712747554</v>
      </c>
      <c r="D16" s="62">
        <f>'Equal Weight'!H29</f>
        <v>5.1125236949344544</v>
      </c>
      <c r="E16" s="62">
        <f>'Equal Weight'!P29</f>
        <v>5.6288247076246352</v>
      </c>
      <c r="F16" s="62">
        <f>'Equal Weight'!V29</f>
        <v>5.1239849519275174</v>
      </c>
      <c r="G16" s="65">
        <f>'Equal Weight'!AC29</f>
        <v>3.794734184160137</v>
      </c>
      <c r="L16" s="45"/>
    </row>
    <row r="17" spans="1:12" x14ac:dyDescent="0.25">
      <c r="A17" s="59">
        <v>16</v>
      </c>
      <c r="B17" s="55" t="s">
        <v>28</v>
      </c>
      <c r="C17" s="62">
        <f>'Equal Weight'!AE22</f>
        <v>4.7187880130535431</v>
      </c>
      <c r="D17" s="62">
        <f>'Equal Weight'!H22</f>
        <v>5.1170291061285083</v>
      </c>
      <c r="E17" s="62">
        <f>'Equal Weight'!P22</f>
        <v>3.7133902538041887</v>
      </c>
      <c r="F17" s="62">
        <f>'Equal Weight'!V22</f>
        <v>5.0885832358559373</v>
      </c>
      <c r="G17" s="65">
        <f>'Equal Weight'!AC22</f>
        <v>4.9561494564255373</v>
      </c>
      <c r="L17" s="45"/>
    </row>
    <row r="18" spans="1:12" x14ac:dyDescent="0.25">
      <c r="A18" s="59">
        <v>17</v>
      </c>
      <c r="B18" s="55" t="s">
        <v>25</v>
      </c>
      <c r="C18" s="62">
        <f>'Equal Weight'!AE17</f>
        <v>4.686860343366372</v>
      </c>
      <c r="D18" s="62">
        <f>'Equal Weight'!H19</f>
        <v>4.7065791345012888</v>
      </c>
      <c r="E18" s="62">
        <f>'Equal Weight'!P19</f>
        <v>6.1196552343823223</v>
      </c>
      <c r="F18" s="62">
        <f>'Equal Weight'!V19</f>
        <v>7.2913909940254227</v>
      </c>
      <c r="G18" s="65">
        <f>'Equal Weight'!AC19</f>
        <v>2.2265866280435094</v>
      </c>
      <c r="L18" s="45"/>
    </row>
    <row r="19" spans="1:12" x14ac:dyDescent="0.25">
      <c r="A19" s="59">
        <v>18</v>
      </c>
      <c r="B19" s="55" t="s">
        <v>17</v>
      </c>
      <c r="C19" s="62">
        <f>'Equal Weight'!AE11</f>
        <v>4.6433803672085583</v>
      </c>
      <c r="D19" s="62">
        <f>'Equal Weight'!H11</f>
        <v>4.6656976663759737</v>
      </c>
      <c r="E19" s="62">
        <f>'Equal Weight'!P11</f>
        <v>5.9152727990259528</v>
      </c>
      <c r="F19" s="62">
        <f>'Equal Weight'!V11</f>
        <v>4.7742559401764506</v>
      </c>
      <c r="G19" s="65">
        <f>'Equal Weight'!AC11</f>
        <v>3.2182950632558565</v>
      </c>
      <c r="L19" s="45"/>
    </row>
    <row r="20" spans="1:12" x14ac:dyDescent="0.25">
      <c r="A20" s="59">
        <v>19</v>
      </c>
      <c r="B20" s="55" t="s">
        <v>21</v>
      </c>
      <c r="C20" s="62">
        <f>'Equal Weight'!AE15</f>
        <v>4.5759603702587706</v>
      </c>
      <c r="D20" s="62">
        <f>'Equal Weight'!H15</f>
        <v>3.863092501184187</v>
      </c>
      <c r="E20" s="62">
        <f>'Equal Weight'!P15</f>
        <v>5.322533714888884</v>
      </c>
      <c r="F20" s="62">
        <f>'Equal Weight'!V15</f>
        <v>5.7632628444016509</v>
      </c>
      <c r="G20" s="65">
        <f>'Equal Weight'!AC15</f>
        <v>3.3549524205603602</v>
      </c>
      <c r="L20" s="45"/>
    </row>
    <row r="21" spans="1:12" x14ac:dyDescent="0.25">
      <c r="A21" s="59">
        <v>20</v>
      </c>
      <c r="B21" s="55" t="s">
        <v>10</v>
      </c>
      <c r="C21" s="62">
        <f>'Equal Weight'!AE23</f>
        <v>4.4985586082483744</v>
      </c>
      <c r="D21" s="62">
        <f>'Equal Weight'!H4</f>
        <v>6.1493050223447234</v>
      </c>
      <c r="E21" s="62">
        <f>'Equal Weight'!P4</f>
        <v>3.1968827553636694</v>
      </c>
      <c r="F21" s="62">
        <f>'Equal Weight'!V4</f>
        <v>3.2858383091232071</v>
      </c>
      <c r="G21" s="65">
        <f>'Equal Weight'!AC4</f>
        <v>4.4404533170833176</v>
      </c>
      <c r="L21" s="45"/>
    </row>
    <row r="22" spans="1:12" x14ac:dyDescent="0.25">
      <c r="A22" s="59">
        <v>21</v>
      </c>
      <c r="B22" s="55" t="s">
        <v>29</v>
      </c>
      <c r="C22" s="62">
        <f>'Equal Weight'!AE5</f>
        <v>4.4939746075870017</v>
      </c>
      <c r="D22" s="62">
        <f>'Equal Weight'!H23</f>
        <v>4.8657264653344958</v>
      </c>
      <c r="E22" s="62">
        <f>'Equal Weight'!P23</f>
        <v>4.3574960192615571</v>
      </c>
      <c r="F22" s="62">
        <f>'Equal Weight'!V23</f>
        <v>4.5932893820659597</v>
      </c>
      <c r="G22" s="65">
        <f>'Equal Weight'!AC23</f>
        <v>4.1777225663314841</v>
      </c>
      <c r="L22" s="45"/>
    </row>
    <row r="23" spans="1:12" x14ac:dyDescent="0.25">
      <c r="A23" s="59">
        <v>22</v>
      </c>
      <c r="B23" s="55" t="s">
        <v>11</v>
      </c>
      <c r="C23" s="62">
        <f>'Equal Weight'!AE4</f>
        <v>4.2681198509787297</v>
      </c>
      <c r="D23" s="62">
        <f>'Equal Weight'!H5</f>
        <v>5.2163324574505827</v>
      </c>
      <c r="E23" s="62">
        <f>'Equal Weight'!P5</f>
        <v>2.7972353414735629</v>
      </c>
      <c r="F23" s="62">
        <f>'Equal Weight'!V5</f>
        <v>4.4225286923071216</v>
      </c>
      <c r="G23" s="65">
        <f>'Equal Weight'!AC5</f>
        <v>5.5398019391167406</v>
      </c>
      <c r="L23" s="45"/>
    </row>
    <row r="24" spans="1:12" x14ac:dyDescent="0.25">
      <c r="A24" s="59">
        <v>23</v>
      </c>
      <c r="B24" s="55" t="s">
        <v>30</v>
      </c>
      <c r="C24" s="62">
        <f>'Equal Weight'!AE25</f>
        <v>4.0224005981007895</v>
      </c>
      <c r="D24" s="62">
        <f>'Equal Weight'!H24</f>
        <v>5.3679096649117151</v>
      </c>
      <c r="E24" s="62">
        <f>'Equal Weight'!P24</f>
        <v>2.8977315712314833</v>
      </c>
      <c r="F24" s="62">
        <f>'Equal Weight'!V24</f>
        <v>3.3653550360319686</v>
      </c>
      <c r="G24" s="65">
        <f>'Equal Weight'!AC24</f>
        <v>4.0144517255211101</v>
      </c>
      <c r="L24" s="45"/>
    </row>
    <row r="25" spans="1:12" x14ac:dyDescent="0.25">
      <c r="A25" s="59">
        <v>24</v>
      </c>
      <c r="B25" s="55" t="s">
        <v>20</v>
      </c>
      <c r="C25" s="62">
        <f>'Equal Weight'!AE14</f>
        <v>4.0104694158063943</v>
      </c>
      <c r="D25" s="62">
        <f>'Equal Weight'!H14</f>
        <v>3.9089064721470859</v>
      </c>
      <c r="E25" s="62">
        <f>'Equal Weight'!P14</f>
        <v>3.667191422402214</v>
      </c>
      <c r="F25" s="62">
        <f>'Equal Weight'!V14</f>
        <v>3.9844354422725994</v>
      </c>
      <c r="G25" s="65">
        <f>'Equal Weight'!AC14</f>
        <v>4.4813443264036765</v>
      </c>
      <c r="L25" s="45"/>
    </row>
    <row r="26" spans="1:12" x14ac:dyDescent="0.25">
      <c r="A26" s="59">
        <v>25</v>
      </c>
      <c r="B26" s="55" t="s">
        <v>66</v>
      </c>
      <c r="C26" s="62">
        <f>'Equal Weight'!AE24</f>
        <v>3.9113619994240691</v>
      </c>
      <c r="D26" s="62">
        <f>'Equal Weight'!H25</f>
        <v>4.6475351195057106</v>
      </c>
      <c r="E26" s="62">
        <f>'Equal Weight'!P25</f>
        <v>3.8815350699062567</v>
      </c>
      <c r="F26" s="62">
        <f>'Equal Weight'!V25</f>
        <v>3.9690898370871475</v>
      </c>
      <c r="G26" s="65">
        <f>'Equal Weight'!AC25</f>
        <v>3.5914423659040446</v>
      </c>
      <c r="L26" s="45"/>
    </row>
    <row r="27" spans="1:12" x14ac:dyDescent="0.25">
      <c r="A27" s="59">
        <v>26</v>
      </c>
      <c r="B27" s="55" t="s">
        <v>26</v>
      </c>
      <c r="C27" s="62">
        <f>'Equal Weight'!AE20</f>
        <v>3.7982512519677938</v>
      </c>
      <c r="D27" s="62">
        <f>'Equal Weight'!H20</f>
        <v>3.4863081036344545</v>
      </c>
      <c r="E27" s="62">
        <f>'Equal Weight'!P20</f>
        <v>3.0001699376476996</v>
      </c>
      <c r="F27" s="62">
        <f>'Equal Weight'!V20</f>
        <v>5.5055440656468733</v>
      </c>
      <c r="G27" s="65">
        <f>'Equal Weight'!AC20</f>
        <v>3.2009829009421464</v>
      </c>
      <c r="L27" s="45"/>
    </row>
    <row r="28" spans="1:12" x14ac:dyDescent="0.25">
      <c r="A28" s="59">
        <v>27</v>
      </c>
      <c r="B28" s="55" t="s">
        <v>12</v>
      </c>
      <c r="C28" s="62">
        <f>'Equal Weight'!AE6</f>
        <v>3.7660645476361152</v>
      </c>
      <c r="D28" s="62">
        <f>'Equal Weight'!H6</f>
        <v>4.2963730543300658</v>
      </c>
      <c r="E28" s="62">
        <f>'Equal Weight'!P6</f>
        <v>3.3408332720329992</v>
      </c>
      <c r="F28" s="62">
        <f>'Equal Weight'!V6</f>
        <v>5.0283919609520291</v>
      </c>
      <c r="G28" s="65">
        <f>'Equal Weight'!AC6</f>
        <v>2.3986599032293685</v>
      </c>
      <c r="L28" s="45"/>
    </row>
    <row r="29" spans="1:12" x14ac:dyDescent="0.25">
      <c r="A29" s="59">
        <v>28</v>
      </c>
      <c r="B29" s="55" t="s">
        <v>19</v>
      </c>
      <c r="C29" s="66">
        <f>'Equal Weight'!AE13</f>
        <v>3.7656284058529614</v>
      </c>
      <c r="D29" s="66">
        <f>'Equal Weight'!H13</f>
        <v>4.1415133240764694</v>
      </c>
      <c r="E29" s="66">
        <f>'Equal Weight'!P13</f>
        <v>3.8340600193101011</v>
      </c>
      <c r="F29" s="66">
        <f>'Equal Weight'!V13</f>
        <v>3.697801046085285</v>
      </c>
      <c r="G29" s="67">
        <f>'Equal Weight'!AC13</f>
        <v>3.3891392339399893</v>
      </c>
      <c r="L29" s="45"/>
    </row>
  </sheetData>
  <autoFilter ref="B1:G1">
    <sortState ref="B2:G29">
      <sortCondition descending="1" ref="C1"/>
    </sortState>
  </autoFilter>
  <sortState ref="C1:C1048576">
    <sortCondition descending="1" ref="C1:C1048576"/>
  </sortState>
  <conditionalFormatting sqref="C1:C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workbookViewId="0">
      <selection activeCell="D2" sqref="D2"/>
    </sheetView>
  </sheetViews>
  <sheetFormatPr defaultRowHeight="15" x14ac:dyDescent="0.25"/>
  <sheetData>
    <row r="1" spans="1:6" x14ac:dyDescent="0.25">
      <c r="A1" s="10" t="s">
        <v>0</v>
      </c>
      <c r="B1" s="52" t="s">
        <v>68</v>
      </c>
      <c r="C1" s="52" t="s">
        <v>85</v>
      </c>
      <c r="D1" s="52" t="s">
        <v>86</v>
      </c>
      <c r="E1" s="52" t="s">
        <v>87</v>
      </c>
      <c r="F1" s="8"/>
    </row>
    <row r="2" spans="1:6" x14ac:dyDescent="0.25">
      <c r="A2" s="10" t="s">
        <v>8</v>
      </c>
      <c r="B2" s="75">
        <f t="shared" ref="B2:B29" si="0">_xlfn.AGGREGATE(1,6,C2:E2)</f>
        <v>8.6666666666666661</v>
      </c>
      <c r="C2" s="76">
        <v>9.5</v>
      </c>
      <c r="D2" s="76">
        <v>7</v>
      </c>
      <c r="E2" s="76">
        <v>9.5</v>
      </c>
    </row>
    <row r="3" spans="1:6" x14ac:dyDescent="0.25">
      <c r="A3" s="10" t="s">
        <v>9</v>
      </c>
      <c r="B3" s="75">
        <f t="shared" si="0"/>
        <v>7</v>
      </c>
      <c r="C3" s="76">
        <v>8</v>
      </c>
      <c r="D3" s="76">
        <v>6</v>
      </c>
      <c r="E3" s="76">
        <v>7</v>
      </c>
    </row>
    <row r="4" spans="1:6" x14ac:dyDescent="0.25">
      <c r="A4" s="10" t="s">
        <v>10</v>
      </c>
      <c r="B4" s="75">
        <f t="shared" si="0"/>
        <v>6.333333333333333</v>
      </c>
      <c r="C4" s="76">
        <v>7</v>
      </c>
      <c r="D4" s="76">
        <v>6</v>
      </c>
      <c r="E4" s="76">
        <v>6</v>
      </c>
    </row>
    <row r="5" spans="1:6" x14ac:dyDescent="0.25">
      <c r="A5" s="10" t="s">
        <v>11</v>
      </c>
      <c r="B5" s="75" t="s">
        <v>91</v>
      </c>
      <c r="C5" s="75" t="s">
        <v>91</v>
      </c>
      <c r="D5" s="75" t="s">
        <v>91</v>
      </c>
      <c r="E5" s="75" t="s">
        <v>91</v>
      </c>
    </row>
    <row r="6" spans="1:6" x14ac:dyDescent="0.25">
      <c r="A6" s="10" t="s">
        <v>12</v>
      </c>
      <c r="B6" s="75">
        <f t="shared" si="0"/>
        <v>6.333333333333333</v>
      </c>
      <c r="C6" s="76">
        <v>6</v>
      </c>
      <c r="D6" s="76">
        <v>5</v>
      </c>
      <c r="E6" s="76">
        <v>8</v>
      </c>
    </row>
    <row r="7" spans="1:6" x14ac:dyDescent="0.25">
      <c r="A7" s="10" t="s">
        <v>64</v>
      </c>
      <c r="B7" s="75" t="s">
        <v>91</v>
      </c>
      <c r="C7" s="75" t="s">
        <v>91</v>
      </c>
      <c r="D7" s="75" t="s">
        <v>91</v>
      </c>
      <c r="E7" s="75" t="s">
        <v>91</v>
      </c>
    </row>
    <row r="8" spans="1:6" x14ac:dyDescent="0.25">
      <c r="A8" s="10" t="s">
        <v>14</v>
      </c>
      <c r="B8" s="75" t="s">
        <v>91</v>
      </c>
      <c r="C8" s="75" t="s">
        <v>91</v>
      </c>
      <c r="D8" s="75" t="s">
        <v>91</v>
      </c>
      <c r="E8" s="75" t="s">
        <v>91</v>
      </c>
    </row>
    <row r="9" spans="1:6" x14ac:dyDescent="0.25">
      <c r="A9" s="10" t="s">
        <v>15</v>
      </c>
      <c r="B9" s="75">
        <f t="shared" si="0"/>
        <v>5.666666666666667</v>
      </c>
      <c r="C9" s="76">
        <v>6</v>
      </c>
      <c r="D9" s="76">
        <v>6</v>
      </c>
      <c r="E9" s="76">
        <v>5</v>
      </c>
    </row>
    <row r="10" spans="1:6" x14ac:dyDescent="0.25">
      <c r="A10" s="10" t="s">
        <v>16</v>
      </c>
      <c r="B10" s="75" t="s">
        <v>91</v>
      </c>
      <c r="C10" s="75" t="s">
        <v>91</v>
      </c>
      <c r="D10" s="75" t="s">
        <v>91</v>
      </c>
      <c r="E10" s="75" t="s">
        <v>91</v>
      </c>
    </row>
    <row r="11" spans="1:6" x14ac:dyDescent="0.25">
      <c r="A11" s="10" t="s">
        <v>17</v>
      </c>
      <c r="B11" s="75">
        <f t="shared" si="0"/>
        <v>5.666666666666667</v>
      </c>
      <c r="C11" s="76">
        <v>6</v>
      </c>
      <c r="D11" s="76">
        <v>5</v>
      </c>
      <c r="E11" s="76">
        <v>6</v>
      </c>
    </row>
    <row r="12" spans="1:6" x14ac:dyDescent="0.25">
      <c r="A12" s="10" t="s">
        <v>18</v>
      </c>
      <c r="B12" s="75" t="s">
        <v>91</v>
      </c>
      <c r="C12" s="75" t="s">
        <v>91</v>
      </c>
      <c r="D12" s="75" t="s">
        <v>91</v>
      </c>
      <c r="E12" s="75" t="s">
        <v>91</v>
      </c>
    </row>
    <row r="13" spans="1:6" x14ac:dyDescent="0.25">
      <c r="A13" s="10" t="s">
        <v>19</v>
      </c>
      <c r="B13" s="75" t="s">
        <v>91</v>
      </c>
      <c r="C13" s="75" t="s">
        <v>91</v>
      </c>
      <c r="D13" s="75" t="s">
        <v>91</v>
      </c>
      <c r="E13" s="75" t="s">
        <v>91</v>
      </c>
    </row>
    <row r="14" spans="1:6" x14ac:dyDescent="0.25">
      <c r="A14" s="10" t="s">
        <v>20</v>
      </c>
      <c r="B14" s="75">
        <f t="shared" si="0"/>
        <v>5.666666666666667</v>
      </c>
      <c r="C14" s="76">
        <v>6</v>
      </c>
      <c r="D14" s="76">
        <v>6</v>
      </c>
      <c r="E14" s="76">
        <v>5</v>
      </c>
    </row>
    <row r="15" spans="1:6" x14ac:dyDescent="0.25">
      <c r="A15" s="10" t="s">
        <v>21</v>
      </c>
      <c r="B15" s="75" t="s">
        <v>91</v>
      </c>
      <c r="C15" s="75" t="s">
        <v>91</v>
      </c>
      <c r="D15" s="75" t="s">
        <v>91</v>
      </c>
      <c r="E15" s="75" t="s">
        <v>91</v>
      </c>
    </row>
    <row r="16" spans="1:6" x14ac:dyDescent="0.25">
      <c r="A16" s="10" t="s">
        <v>22</v>
      </c>
      <c r="B16" s="75" t="s">
        <v>91</v>
      </c>
      <c r="C16" s="75" t="s">
        <v>91</v>
      </c>
      <c r="D16" s="75" t="s">
        <v>91</v>
      </c>
      <c r="E16" s="75" t="s">
        <v>91</v>
      </c>
    </row>
    <row r="17" spans="1:5" x14ac:dyDescent="0.25">
      <c r="A17" s="10" t="s">
        <v>23</v>
      </c>
      <c r="B17" s="75">
        <f t="shared" si="0"/>
        <v>5.666666666666667</v>
      </c>
      <c r="C17" s="76">
        <v>6</v>
      </c>
      <c r="D17" s="76">
        <v>5</v>
      </c>
      <c r="E17" s="76">
        <v>6</v>
      </c>
    </row>
    <row r="18" spans="1:5" x14ac:dyDescent="0.25">
      <c r="A18" s="10" t="s">
        <v>24</v>
      </c>
      <c r="B18" s="75">
        <f t="shared" si="0"/>
        <v>5.166666666666667</v>
      </c>
      <c r="C18" s="76">
        <v>5.5</v>
      </c>
      <c r="D18" s="76">
        <v>4.75</v>
      </c>
      <c r="E18" s="76">
        <v>5.25</v>
      </c>
    </row>
    <row r="19" spans="1:5" x14ac:dyDescent="0.25">
      <c r="A19" s="10" t="s">
        <v>25</v>
      </c>
      <c r="B19" s="75" t="s">
        <v>91</v>
      </c>
      <c r="C19" s="75" t="s">
        <v>91</v>
      </c>
      <c r="D19" s="75" t="s">
        <v>91</v>
      </c>
      <c r="E19" s="75" t="s">
        <v>91</v>
      </c>
    </row>
    <row r="20" spans="1:5" x14ac:dyDescent="0.25">
      <c r="A20" s="10" t="s">
        <v>26</v>
      </c>
      <c r="B20" s="75" t="s">
        <v>91</v>
      </c>
      <c r="C20" s="75" t="s">
        <v>91</v>
      </c>
      <c r="D20" s="75" t="s">
        <v>91</v>
      </c>
      <c r="E20" s="75" t="s">
        <v>91</v>
      </c>
    </row>
    <row r="21" spans="1:5" x14ac:dyDescent="0.25">
      <c r="A21" s="10" t="s">
        <v>27</v>
      </c>
      <c r="B21" s="75">
        <f t="shared" si="0"/>
        <v>4.333333333333333</v>
      </c>
      <c r="C21" s="76">
        <v>5</v>
      </c>
      <c r="D21" s="76">
        <v>3</v>
      </c>
      <c r="E21" s="76">
        <v>5</v>
      </c>
    </row>
    <row r="22" spans="1:5" x14ac:dyDescent="0.25">
      <c r="A22" s="10" t="s">
        <v>28</v>
      </c>
      <c r="B22" s="75">
        <f t="shared" si="0"/>
        <v>4</v>
      </c>
      <c r="C22" s="76">
        <v>5</v>
      </c>
      <c r="D22" s="76">
        <v>5</v>
      </c>
      <c r="E22" s="76">
        <v>2</v>
      </c>
    </row>
    <row r="23" spans="1:5" x14ac:dyDescent="0.25">
      <c r="A23" s="10" t="s">
        <v>29</v>
      </c>
      <c r="B23" s="75">
        <f t="shared" si="0"/>
        <v>3.6666666666666665</v>
      </c>
      <c r="C23" s="76">
        <v>4</v>
      </c>
      <c r="D23" s="76">
        <v>5</v>
      </c>
      <c r="E23" s="76">
        <v>2</v>
      </c>
    </row>
    <row r="24" spans="1:5" hidden="1" x14ac:dyDescent="0.25">
      <c r="A24" s="10" t="s">
        <v>30</v>
      </c>
      <c r="B24" s="75" t="e">
        <f t="shared" si="0"/>
        <v>#DIV/0!</v>
      </c>
      <c r="C24" s="76" t="s">
        <v>88</v>
      </c>
      <c r="D24" s="76" t="s">
        <v>88</v>
      </c>
      <c r="E24" s="76" t="s">
        <v>88</v>
      </c>
    </row>
    <row r="25" spans="1:5" hidden="1" x14ac:dyDescent="0.25">
      <c r="A25" s="10" t="s">
        <v>66</v>
      </c>
      <c r="B25" s="75" t="e">
        <f t="shared" si="0"/>
        <v>#DIV/0!</v>
      </c>
      <c r="C25" s="76" t="s">
        <v>88</v>
      </c>
      <c r="D25" s="76" t="s">
        <v>88</v>
      </c>
      <c r="E25" s="76" t="s">
        <v>88</v>
      </c>
    </row>
    <row r="26" spans="1:5" x14ac:dyDescent="0.25">
      <c r="A26" s="10" t="s">
        <v>32</v>
      </c>
      <c r="B26" s="75">
        <f t="shared" si="0"/>
        <v>3.6666666666666665</v>
      </c>
      <c r="C26" s="76">
        <v>3</v>
      </c>
      <c r="D26" s="76">
        <v>4</v>
      </c>
      <c r="E26" s="76">
        <v>4</v>
      </c>
    </row>
    <row r="27" spans="1:5" x14ac:dyDescent="0.25">
      <c r="A27" s="10" t="s">
        <v>33</v>
      </c>
      <c r="B27" s="75">
        <f t="shared" si="0"/>
        <v>3.1666666666666665</v>
      </c>
      <c r="C27" s="76">
        <v>4.5</v>
      </c>
      <c r="D27" s="76">
        <v>2.5</v>
      </c>
      <c r="E27" s="76">
        <v>2.5</v>
      </c>
    </row>
    <row r="28" spans="1:5" x14ac:dyDescent="0.25">
      <c r="A28" s="10" t="s">
        <v>34</v>
      </c>
      <c r="B28" s="75">
        <f t="shared" si="0"/>
        <v>3</v>
      </c>
      <c r="C28" s="76">
        <v>3</v>
      </c>
      <c r="D28" s="76">
        <v>3</v>
      </c>
      <c r="E28" s="76">
        <v>3</v>
      </c>
    </row>
    <row r="29" spans="1:5" x14ac:dyDescent="0.25">
      <c r="A29" s="10" t="s">
        <v>67</v>
      </c>
      <c r="B29" s="75">
        <f t="shared" si="0"/>
        <v>2.3333333333333335</v>
      </c>
      <c r="C29" s="76">
        <v>4</v>
      </c>
      <c r="D29" s="76">
        <v>2</v>
      </c>
      <c r="E29" s="76">
        <v>1</v>
      </c>
    </row>
  </sheetData>
  <autoFilter ref="B1:E1">
    <sortState ref="B2:E29">
      <sortCondition descending="1" ref="B1"/>
    </sortState>
  </autoFilter>
  <conditionalFormatting sqref="B2:B6 C5:E5 B9 B11 B14 B17:B18 B21:B2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4 C6 C9 C11 C14 C17:C18 C21:C2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4 D6 D9 D11 D14 D17:D18 D21:D2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4 E6 E9 E11 E14 E17:E18 E21:E2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E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E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E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E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E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E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E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E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E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zoomScale="55" zoomScaleNormal="55" workbookViewId="0">
      <selection activeCell="H6" sqref="H6"/>
    </sheetView>
  </sheetViews>
  <sheetFormatPr defaultRowHeight="15" x14ac:dyDescent="0.25"/>
  <cols>
    <col min="1" max="1" width="3.42578125" customWidth="1"/>
    <col min="2" max="2" width="11.140625" bestFit="1" customWidth="1"/>
  </cols>
  <sheetData>
    <row r="1" spans="1:28" ht="15.75" thickBot="1" x14ac:dyDescent="0.3">
      <c r="C1" s="77" t="s">
        <v>83</v>
      </c>
      <c r="D1" s="195" t="s">
        <v>97</v>
      </c>
      <c r="E1" s="196"/>
      <c r="F1" s="197"/>
      <c r="G1" s="197"/>
      <c r="H1" s="197"/>
      <c r="I1" s="197"/>
      <c r="J1" s="198"/>
      <c r="K1" s="199" t="s">
        <v>85</v>
      </c>
      <c r="L1" s="200"/>
      <c r="M1" s="201"/>
      <c r="N1" s="201"/>
      <c r="O1" s="201"/>
      <c r="P1" s="201"/>
      <c r="Q1" s="202"/>
      <c r="R1" s="203" t="s">
        <v>86</v>
      </c>
      <c r="S1" s="204"/>
      <c r="T1" s="204"/>
      <c r="U1" s="204"/>
      <c r="V1" s="205"/>
      <c r="W1" s="191" t="s">
        <v>89</v>
      </c>
      <c r="X1" s="192"/>
      <c r="Y1" s="193"/>
      <c r="Z1" s="193"/>
      <c r="AA1" s="193"/>
      <c r="AB1" s="194"/>
    </row>
    <row r="2" spans="1:28" ht="41.45" customHeight="1" thickBot="1" x14ac:dyDescent="0.3">
      <c r="A2" s="49" t="s">
        <v>90</v>
      </c>
      <c r="B2" s="58" t="s">
        <v>0</v>
      </c>
      <c r="C2" s="78" t="str">
        <f>'[1]Equal Weight'!AE1</f>
        <v>Overall Score</v>
      </c>
      <c r="D2" s="72" t="str">
        <f>'[1]Equal Weight'!H1</f>
        <v>Benchmark Average</v>
      </c>
      <c r="E2" s="73" t="str">
        <f>'[1]Equal Weight'!B1</f>
        <v xml:space="preserve">Plastic recycling 2017 (missing filled in with 2016 data) </v>
      </c>
      <c r="F2" s="73" t="str">
        <f>'[1]Equal Weight'!C1</f>
        <v>Plastic packaging Waste kg per capita</v>
      </c>
      <c r="G2" s="73" t="str">
        <f>'[1]Equal Weight'!D1</f>
        <v>Share of incinerated post-consumer plastic waste</v>
      </c>
      <c r="H2" s="73" t="str">
        <f>'[1]Equal Weight'!E1</f>
        <v>Share of landfilled post-consumer plastic waste</v>
      </c>
      <c r="I2" s="73" t="str">
        <f>'[1]Equal Weight'!F1</f>
        <v>Net Trade of recyclable Plastics per capita 2018 (Imports divided by exports)</v>
      </c>
      <c r="J2" s="74" t="str">
        <f>'[1]Equal Weight'!G1</f>
        <v>Circular Material Usage (CMU)</v>
      </c>
      <c r="K2" s="72" t="str">
        <f>'[1]Equal Weight'!P1</f>
        <v>Consumer Average</v>
      </c>
      <c r="L2" s="73" t="str">
        <f>'[1]Equal Weight'!J1</f>
        <v>Climate strike Attendees 20-27.09.2019</v>
      </c>
      <c r="M2" s="73" t="str">
        <f>'[1]Equal Weight'!K1</f>
        <v>Media Mentions</v>
      </c>
      <c r="N2" s="73" t="str">
        <f>'[1]Equal Weight'!L1</f>
        <v xml:space="preserve">Eco-industry revenue, in % of total revenue </v>
      </c>
      <c r="O2" s="73" t="str">
        <f>'[1]Equal Weight'!M1</f>
        <v>Bought a remanufactured product</v>
      </c>
      <c r="P2" s="73" t="str">
        <f>'[1]Equal Weight'!N1</f>
        <v>Leased or rented a product instead of buying it</v>
      </c>
      <c r="Q2" s="74" t="str">
        <f>'[1]Equal Weight'!O1</f>
        <v>Used sharing schemes</v>
      </c>
      <c r="R2" s="72" t="str">
        <f>'[1]Equal Weight'!V1</f>
        <v>Industry Average</v>
      </c>
      <c r="S2" s="73" t="str">
        <f>'[1]Equal Weight'!R1</f>
        <v>Patents</v>
      </c>
      <c r="T2" s="73" t="str">
        <f>'[1]Equal Weight'!S1</f>
        <v>Difficulty to Implement</v>
      </c>
      <c r="U2" s="73" t="str">
        <f>'[1]Equal Weight'!T1</f>
        <v xml:space="preserve">People Employed in CE related fields </v>
      </c>
      <c r="V2" s="74" t="str">
        <f>'[1]Equal Weight'!U1</f>
        <v>Circular activities of small and medium Companies</v>
      </c>
      <c r="W2" s="72" t="str">
        <f>'[1]Equal Weight'!AC1</f>
        <v>Regulatory Average</v>
      </c>
      <c r="X2" s="73" t="str">
        <f>'[1]Equal Weight'!X1</f>
        <v>Amount of Financing for circular economy activities financed by company itself</v>
      </c>
      <c r="Y2" s="73" t="str">
        <f>'[1]Equal Weight'!Y1</f>
        <v>Deposit bottle Scheme (2017)</v>
      </c>
      <c r="Z2" s="73" t="str">
        <f>'[1]Equal Weight'!Z1</f>
        <v>Plastic Bag Tax Rates and Bans</v>
      </c>
      <c r="AA2" s="73" t="str">
        <f>'[1]Equal Weight'!AA1</f>
        <v>Plastic Recycling Centers per million inhabitants</v>
      </c>
      <c r="AB2" s="74" t="str">
        <f>'[1]Equal Weight'!AB1</f>
        <v>Publication Mentions</v>
      </c>
    </row>
    <row r="3" spans="1:28" ht="15.75" thickBot="1" x14ac:dyDescent="0.3">
      <c r="A3" s="50">
        <v>1</v>
      </c>
      <c r="B3" s="55" t="s">
        <v>16</v>
      </c>
      <c r="C3" s="79">
        <f>'Equal Weight'!AE10</f>
        <v>5.8002524242390212</v>
      </c>
      <c r="D3" s="71">
        <f>'Equal Weight'!H10</f>
        <v>4.0841633366918373</v>
      </c>
      <c r="E3" s="71">
        <f>'Equal Weight'!B10</f>
        <v>3.2199270959902799</v>
      </c>
      <c r="F3" s="71">
        <f>'Equal Weight'!C10</f>
        <v>6.0934701899978165</v>
      </c>
      <c r="G3" s="71">
        <f>'Equal Weight'!D10</f>
        <v>0</v>
      </c>
      <c r="H3" s="71">
        <f>'Equal Weight'!E10</f>
        <v>9.8333333333333339</v>
      </c>
      <c r="I3" s="71">
        <f>'Equal Weight'!F10</f>
        <v>1.8656629098905491</v>
      </c>
      <c r="J3" s="71">
        <f>'Equal Weight'!G10</f>
        <v>3.4925864909390447</v>
      </c>
      <c r="K3" s="71">
        <f>'[1]Equal Weight'!P10</f>
        <v>7.1440604638063832</v>
      </c>
      <c r="L3" s="71">
        <f>'Equal Weight'!J10</f>
        <v>5.1154468095580965</v>
      </c>
      <c r="M3" s="71">
        <f>'Equal Weight'!K10</f>
        <v>10</v>
      </c>
      <c r="N3" s="71">
        <f>'Equal Weight'!L10</f>
        <v>6.0377358490566033</v>
      </c>
      <c r="O3" s="71">
        <f>'Equal Weight'!M10</f>
        <v>5.5</v>
      </c>
      <c r="P3" s="71">
        <f>'Equal Weight'!N10</f>
        <v>6.2111801242236018</v>
      </c>
      <c r="Q3" s="71">
        <f>'Equal Weight'!O10</f>
        <v>10</v>
      </c>
      <c r="R3" s="71">
        <f>'Equal Weight'!V10</f>
        <v>6.3517654502040353</v>
      </c>
      <c r="S3" s="71">
        <f>'Equal Weight'!R10</f>
        <v>10</v>
      </c>
      <c r="T3" s="71">
        <f>'Equal Weight'!S10</f>
        <v>5.337423312883435</v>
      </c>
      <c r="U3" s="71">
        <f>'Equal Weight'!T10</f>
        <v>4.6025104602510467</v>
      </c>
      <c r="V3" s="71">
        <f>'Equal Weight'!U10</f>
        <v>5.4671280276816612</v>
      </c>
      <c r="W3" s="71">
        <f>'Equal Weight'!AC10</f>
        <v>5.6210204462538291</v>
      </c>
      <c r="X3" s="71">
        <f>'Equal Weight'!X10</f>
        <v>4.2068965517241388</v>
      </c>
      <c r="Y3" s="71">
        <f>'Equal Weight'!Y10</f>
        <v>10</v>
      </c>
      <c r="Z3" s="71">
        <f>'Equal Weight'!Z10</f>
        <v>3.4350220999296144</v>
      </c>
      <c r="AA3" s="71">
        <f>'Equal Weight'!AA10</f>
        <v>0.46318357961539391</v>
      </c>
      <c r="AB3" s="71">
        <f>'Equal Weight'!AB10</f>
        <v>10</v>
      </c>
    </row>
    <row r="4" spans="1:28" ht="15.75" thickBot="1" x14ac:dyDescent="0.3">
      <c r="A4" s="50">
        <v>2</v>
      </c>
      <c r="B4" s="55" t="s">
        <v>25</v>
      </c>
      <c r="C4" s="79">
        <f>'Equal Weight'!AE19</f>
        <v>5.0860529977381361</v>
      </c>
      <c r="D4" s="71">
        <f>'Equal Weight'!H19</f>
        <v>4.7065791345012888</v>
      </c>
      <c r="E4" s="71">
        <f>'Equal Weight'!B19</f>
        <v>4.0583232077764277</v>
      </c>
      <c r="F4" s="71">
        <f>'Equal Weight'!C19</f>
        <v>1.5405110286088668</v>
      </c>
      <c r="G4" s="71">
        <f>'Equal Weight'!D19</f>
        <v>1.7684887459807079</v>
      </c>
      <c r="H4" s="71">
        <f>'Equal Weight'!E19</f>
        <v>9.8333333333333339</v>
      </c>
      <c r="I4" s="71">
        <f>'Equal Weight'!F19</f>
        <v>6.7554577005340946</v>
      </c>
      <c r="J4" s="71">
        <f>'Equal Weight'!G19</f>
        <v>4.2833607907742994</v>
      </c>
      <c r="K4" s="70">
        <f>'[1]Equal Weight'!P19</f>
        <v>6.1196552343823223</v>
      </c>
      <c r="L4" s="71">
        <f>'Equal Weight'!J19</f>
        <v>8.9092424328083304</v>
      </c>
      <c r="M4" s="71">
        <f>'Equal Weight'!K19</f>
        <v>10</v>
      </c>
      <c r="N4" s="71">
        <f>'Equal Weight'!L19</f>
        <v>0</v>
      </c>
      <c r="O4" s="71">
        <f>'Equal Weight'!M19</f>
        <v>4.833333333333333</v>
      </c>
      <c r="P4" s="71">
        <f>'Equal Weight'!N19</f>
        <v>6.7080745341614909</v>
      </c>
      <c r="Q4" s="71">
        <f>'Equal Weight'!O19</f>
        <v>6.2672811059907838</v>
      </c>
      <c r="R4" s="71">
        <f>'Equal Weight'!V19</f>
        <v>7.2913909940254227</v>
      </c>
      <c r="S4" s="71">
        <f>'Equal Weight'!R19</f>
        <v>10</v>
      </c>
      <c r="T4" s="71">
        <f>'Equal Weight'!S19</f>
        <v>5.9918200408997953</v>
      </c>
      <c r="U4" s="71" t="s">
        <v>96</v>
      </c>
      <c r="V4" s="71">
        <f>'Equal Weight'!U19</f>
        <v>5.882352941176471</v>
      </c>
      <c r="W4" s="71">
        <f>'Equal Weight'!AC19</f>
        <v>2.2265866280435094</v>
      </c>
      <c r="X4" s="71">
        <f>'Equal Weight'!X19</f>
        <v>5.3793103448275863</v>
      </c>
      <c r="Y4" s="71">
        <f>'Equal Weight'!Y19</f>
        <v>0</v>
      </c>
      <c r="Z4" s="71">
        <f>'Equal Weight'!Z19</f>
        <v>3.4574021463070888</v>
      </c>
      <c r="AA4" s="71">
        <f>'Equal Weight'!AA19</f>
        <v>0</v>
      </c>
      <c r="AB4" s="71">
        <f>'Equal Weight'!AB19</f>
        <v>2.2962206490828727</v>
      </c>
    </row>
    <row r="5" spans="1:28" ht="15.75" thickBot="1" x14ac:dyDescent="0.3">
      <c r="A5" s="50">
        <v>3</v>
      </c>
      <c r="B5" s="55" t="s">
        <v>27</v>
      </c>
      <c r="C5" s="79">
        <f>'Equal Weight'!AE21</f>
        <v>6.3858539815048081</v>
      </c>
      <c r="D5" s="71">
        <f>'Equal Weight'!H21</f>
        <v>6.8018133425627481</v>
      </c>
      <c r="E5" s="71">
        <f>'Equal Weight'!B21</f>
        <v>6.1239368165249095</v>
      </c>
      <c r="F5" s="71">
        <f>'Equal Weight'!C21</f>
        <v>4.8390478270364712</v>
      </c>
      <c r="G5" s="71">
        <f>'Equal Weight'!D21</f>
        <v>1.5112540192926041</v>
      </c>
      <c r="H5" s="71">
        <f>'Equal Weight'!E21</f>
        <v>10</v>
      </c>
      <c r="I5" s="71">
        <f>'Equal Weight'!F21</f>
        <v>8.3366413925225018</v>
      </c>
      <c r="J5" s="71">
        <f>'Equal Weight'!G21</f>
        <v>10</v>
      </c>
      <c r="K5" s="70">
        <f>'[1]Equal Weight'!P21</f>
        <v>6.8105626279780687</v>
      </c>
      <c r="L5" s="71">
        <f>'Equal Weight'!J21</f>
        <v>3.2247929855268618</v>
      </c>
      <c r="M5" s="71">
        <f>'Equal Weight'!K21</f>
        <v>10</v>
      </c>
      <c r="N5" s="71">
        <f>'Equal Weight'!L21</f>
        <v>10</v>
      </c>
      <c r="O5" s="71">
        <f>'Equal Weight'!M21</f>
        <v>5.8333333333333339</v>
      </c>
      <c r="P5" s="71">
        <f>'Equal Weight'!N21</f>
        <v>6.4596273291925463</v>
      </c>
      <c r="Q5" s="71">
        <f>'Equal Weight'!O21</f>
        <v>5.3456221198156681</v>
      </c>
      <c r="R5" s="71">
        <f>'Equal Weight'!V21</f>
        <v>5.5242413115100391</v>
      </c>
      <c r="S5" s="71">
        <f>'Equal Weight'!R21</f>
        <v>8.5797456718247265</v>
      </c>
      <c r="T5" s="71">
        <f>'Equal Weight'!S21</f>
        <v>5.1738241308793445</v>
      </c>
      <c r="U5" s="71">
        <f>'Equal Weight'!T21</f>
        <v>3.2914923291492326</v>
      </c>
      <c r="V5" s="71">
        <f>'Equal Weight'!U21</f>
        <v>5.0519031141868522</v>
      </c>
      <c r="W5" s="71">
        <f>'Equal Weight'!AC21</f>
        <v>6.4067986439683775</v>
      </c>
      <c r="X5" s="71">
        <f>'Equal Weight'!X21</f>
        <v>4.6206896551724146</v>
      </c>
      <c r="Y5" s="71">
        <f>'Equal Weight'!Y21</f>
        <v>10</v>
      </c>
      <c r="Z5" s="71">
        <f>'Equal Weight'!Z21</f>
        <v>3.779904919333354</v>
      </c>
      <c r="AA5" s="71">
        <f>'Equal Weight'!AA21</f>
        <v>5.2124485925213691</v>
      </c>
      <c r="AB5" s="71">
        <f>'Equal Weight'!AB21</f>
        <v>8.420950052814753</v>
      </c>
    </row>
    <row r="6" spans="1:28" ht="15.75" thickBot="1" x14ac:dyDescent="0.3">
      <c r="A6" s="50">
        <v>4</v>
      </c>
      <c r="B6" s="55" t="s">
        <v>32</v>
      </c>
      <c r="C6" s="79">
        <f>'Equal Weight'!AE26</f>
        <v>5.7262061969935152</v>
      </c>
      <c r="D6" s="71">
        <f>'Equal Weight'!H26</f>
        <v>5.3552773446503048</v>
      </c>
      <c r="E6" s="71">
        <f>'Equal Weight'!B26</f>
        <v>7.3390036452004859</v>
      </c>
      <c r="F6" s="71">
        <f>'Equal Weight'!C26</f>
        <v>6.0777462328019212</v>
      </c>
      <c r="G6" s="71">
        <f>'Equal Weight'!D26</f>
        <v>4.983922829581994</v>
      </c>
      <c r="H6" s="71">
        <f>'Equal Weight'!E26</f>
        <v>5</v>
      </c>
      <c r="I6" s="71">
        <f>'Equal Weight'!F26</f>
        <v>3.1296734031510414</v>
      </c>
      <c r="J6" s="71">
        <f>'Equal Weight'!G26</f>
        <v>5.6013179571663931</v>
      </c>
      <c r="K6" s="70">
        <f>'[1]Equal Weight'!P26</f>
        <v>7.1101569827786451</v>
      </c>
      <c r="L6" s="71">
        <f>'Equal Weight'!J26</f>
        <v>10</v>
      </c>
      <c r="M6" s="71">
        <f>'Equal Weight'!K26</f>
        <v>10</v>
      </c>
      <c r="N6" s="71">
        <f>'Equal Weight'!L26</f>
        <v>8.066037735849056</v>
      </c>
      <c r="O6" s="71">
        <f>'Equal Weight'!M26</f>
        <v>4.833333333333333</v>
      </c>
      <c r="P6" s="71">
        <f>'Equal Weight'!N26</f>
        <v>4.9689440993788816</v>
      </c>
      <c r="Q6" s="71">
        <f>'Equal Weight'!O26</f>
        <v>4.7926267281105996</v>
      </c>
      <c r="R6" s="71">
        <f>'Equal Weight'!V26</f>
        <v>4.8486079259781798</v>
      </c>
      <c r="S6" s="71">
        <f>'Equal Weight'!R26</f>
        <v>3.3828711506051783</v>
      </c>
      <c r="T6" s="71">
        <f>'Equal Weight'!S26</f>
        <v>5.337423312883435</v>
      </c>
      <c r="U6" s="71">
        <f>'Equal Weight'!T26</f>
        <v>5.8298465829846577</v>
      </c>
      <c r="V6" s="71">
        <f>'Equal Weight'!U26</f>
        <v>4.8442906574394469</v>
      </c>
      <c r="W6" s="71">
        <f>'Equal Weight'!AC26</f>
        <v>5.5907825345669311</v>
      </c>
      <c r="X6" s="71">
        <f>'Equal Weight'!X26</f>
        <v>5.2413793103448283</v>
      </c>
      <c r="Y6" s="71">
        <f>'Equal Weight'!Y26</f>
        <v>0</v>
      </c>
      <c r="Z6" s="71">
        <f>'Equal Weight'!Z26</f>
        <v>5.1823383187378393</v>
      </c>
      <c r="AA6" s="71">
        <f>'Equal Weight'!AA26</f>
        <v>8.6427137326839834</v>
      </c>
      <c r="AB6" s="71">
        <f>'Equal Weight'!AB26</f>
        <v>8.8874813110680062</v>
      </c>
    </row>
    <row r="7" spans="1:28" ht="15.75" thickBot="1" x14ac:dyDescent="0.3">
      <c r="A7" s="50">
        <v>5</v>
      </c>
      <c r="B7" s="55" t="s">
        <v>33</v>
      </c>
      <c r="C7" s="79">
        <f>'Equal Weight'!AE27</f>
        <v>5.346108245777728</v>
      </c>
      <c r="D7" s="71">
        <f>'Equal Weight'!H27</f>
        <v>5.1446456420654929</v>
      </c>
      <c r="E7" s="71">
        <f>'Equal Weight'!B27</f>
        <v>5.8201701093560141</v>
      </c>
      <c r="F7" s="71">
        <f>'Equal Weight'!C27</f>
        <v>4.2625027298536793</v>
      </c>
      <c r="G7" s="71">
        <f>'Equal Weight'!D27</f>
        <v>7.5562700964630229</v>
      </c>
      <c r="H7" s="71">
        <f>'Equal Weight'!E27</f>
        <v>3.5000000000000009</v>
      </c>
      <c r="I7" s="71">
        <f>'Equal Weight'!F27</f>
        <v>4.3253065345126647</v>
      </c>
      <c r="J7" s="71">
        <f>'Equal Weight'!G27</f>
        <v>5.4036243822075782</v>
      </c>
      <c r="K7" s="70">
        <f>'[1]Equal Weight'!P27</f>
        <v>7.2197999900869796</v>
      </c>
      <c r="L7" s="71">
        <f>'Equal Weight'!J27</f>
        <v>10</v>
      </c>
      <c r="M7" s="71">
        <f>'Equal Weight'!K27</f>
        <v>10</v>
      </c>
      <c r="N7" s="71">
        <f>'Equal Weight'!L27</f>
        <v>6.533018867924528</v>
      </c>
      <c r="O7" s="71">
        <f>'Equal Weight'!M27</f>
        <v>6.166666666666667</v>
      </c>
      <c r="P7" s="71">
        <f>'Equal Weight'!N27</f>
        <v>4.7204968944099379</v>
      </c>
      <c r="Q7" s="71">
        <f>'Equal Weight'!O27</f>
        <v>5.8986175115207375</v>
      </c>
      <c r="R7" s="71">
        <f>'Equal Weight'!V27</f>
        <v>5.1558576640698526</v>
      </c>
      <c r="S7" s="71">
        <f>'Equal Weight'!R27</f>
        <v>4.2040753791941157</v>
      </c>
      <c r="T7" s="71">
        <f>'Equal Weight'!S27</f>
        <v>4.8466257668711652</v>
      </c>
      <c r="U7" s="71">
        <f>'Equal Weight'!T27</f>
        <v>5.6903765690376575</v>
      </c>
      <c r="V7" s="71">
        <f>'Equal Weight'!U27</f>
        <v>5.882352941176471</v>
      </c>
      <c r="W7" s="71">
        <f>'Equal Weight'!AC27</f>
        <v>3.8641296868885844</v>
      </c>
      <c r="X7" s="71">
        <f>'Equal Weight'!X27</f>
        <v>5.5172413793103452</v>
      </c>
      <c r="Y7" s="71">
        <f>'Equal Weight'!Y27</f>
        <v>0</v>
      </c>
      <c r="Z7" s="71">
        <f>'Equal Weight'!Z27</f>
        <v>4.6529214886150134</v>
      </c>
      <c r="AA7" s="71">
        <f>'Equal Weight'!AA27</f>
        <v>3.1759165238671643</v>
      </c>
      <c r="AB7" s="71">
        <f>'Equal Weight'!AB27</f>
        <v>5.9745690426503977</v>
      </c>
    </row>
    <row r="8" spans="1:28" ht="15.75" thickBot="1" x14ac:dyDescent="0.3">
      <c r="A8" s="50">
        <v>6</v>
      </c>
      <c r="B8" s="55" t="s">
        <v>14</v>
      </c>
      <c r="C8" s="79">
        <f>'Equal Weight'!AE8</f>
        <v>5.6977830800577856</v>
      </c>
      <c r="D8" s="71">
        <f>'Equal Weight'!H8</f>
        <v>5.8866549109605399</v>
      </c>
      <c r="E8" s="71">
        <f>'Equal Weight'!B8</f>
        <v>4.6780072904009726</v>
      </c>
      <c r="F8" s="71">
        <f>'Equal Weight'!C8</f>
        <v>3.4553395937977713</v>
      </c>
      <c r="G8" s="71">
        <f>'Equal Weight'!D8</f>
        <v>2.2829581993569148</v>
      </c>
      <c r="H8" s="71">
        <f>'Equal Weight'!E8</f>
        <v>9.5</v>
      </c>
      <c r="I8" s="71">
        <f>'Equal Weight'!F8</f>
        <v>10</v>
      </c>
      <c r="J8" s="71">
        <f>'Equal Weight'!G8</f>
        <v>5.4036243822075782</v>
      </c>
      <c r="K8" s="70">
        <f>'[1]Equal Weight'!P8</f>
        <v>5.3426870362143921</v>
      </c>
      <c r="L8" s="71">
        <f>'Equal Weight'!J8</f>
        <v>5.7598877136295226</v>
      </c>
      <c r="M8" s="71">
        <f>'Equal Weight'!K8</f>
        <v>9.9501470808870387</v>
      </c>
      <c r="N8" s="71">
        <f>'Equal Weight'!L8</f>
        <v>3.1839622641509435</v>
      </c>
      <c r="O8" s="71">
        <f>'Equal Weight'!M8</f>
        <v>3.8333333333333335</v>
      </c>
      <c r="P8" s="71">
        <f>'Equal Weight'!N8</f>
        <v>4.7204968944099379</v>
      </c>
      <c r="Q8" s="71">
        <f>'Equal Weight'!O8</f>
        <v>4.6082949308755765</v>
      </c>
      <c r="R8" s="71">
        <f>'Equal Weight'!V8</f>
        <v>5.8138091142996986</v>
      </c>
      <c r="S8" s="71">
        <f>'Equal Weight'!R8</f>
        <v>8.0465757622184757</v>
      </c>
      <c r="T8" s="71">
        <f>'Equal Weight'!S8</f>
        <v>7.0552147239263796</v>
      </c>
      <c r="U8" s="71">
        <f>'Equal Weight'!T8</f>
        <v>3.7935843793584385</v>
      </c>
      <c r="V8" s="71">
        <f>'Equal Weight'!U8</f>
        <v>4.3598615916955028</v>
      </c>
      <c r="W8" s="71">
        <f>'Equal Weight'!AC8</f>
        <v>5.7479812587565116</v>
      </c>
      <c r="X8" s="71">
        <f>'Equal Weight'!X8</f>
        <v>4.6206896551724146</v>
      </c>
      <c r="Y8" s="71">
        <f>'Equal Weight'!Y8</f>
        <v>10</v>
      </c>
      <c r="Z8" s="71">
        <f>'Equal Weight'!Z8</f>
        <v>3.2341088749031961</v>
      </c>
      <c r="AA8" s="71">
        <f>'Equal Weight'!AA8</f>
        <v>0.88510776370694355</v>
      </c>
      <c r="AB8" s="71">
        <f>'Equal Weight'!AB8</f>
        <v>10</v>
      </c>
    </row>
    <row r="9" spans="1:28" ht="15.75" thickBot="1" x14ac:dyDescent="0.3">
      <c r="A9" s="50">
        <v>7</v>
      </c>
      <c r="B9" s="55" t="s">
        <v>9</v>
      </c>
      <c r="C9" s="79">
        <f>'Equal Weight'!AE3</f>
        <v>5.2982038379742571</v>
      </c>
      <c r="D9" s="71">
        <f>'Equal Weight'!H3</f>
        <v>5.6152905616324604</v>
      </c>
      <c r="E9" s="71">
        <f>'Equal Weight'!B3</f>
        <v>5.407047387606319</v>
      </c>
      <c r="F9" s="71">
        <f>'Equal Weight'!C3</f>
        <v>4.7097619567591176</v>
      </c>
      <c r="G9" s="71">
        <f>'Equal Weight'!D3</f>
        <v>1.7684887459807079</v>
      </c>
      <c r="H9" s="71">
        <f>'Equal Weight'!E3</f>
        <v>9.6666666666666661</v>
      </c>
      <c r="I9" s="71">
        <f>'Equal Weight'!F3</f>
        <v>2.1397786127819569</v>
      </c>
      <c r="J9" s="71">
        <f>'Equal Weight'!G3</f>
        <v>10</v>
      </c>
      <c r="K9" s="70">
        <f>'[1]Equal Weight'!P3</f>
        <v>6.2966381098355368</v>
      </c>
      <c r="L9" s="71">
        <f>'Equal Weight'!J3</f>
        <v>3.5033139444815156</v>
      </c>
      <c r="M9" s="71">
        <f>'Equal Weight'!K3</f>
        <v>8.2043127383960464</v>
      </c>
      <c r="N9" s="71">
        <f>'Equal Weight'!L3</f>
        <v>4.4103773584905666</v>
      </c>
      <c r="O9" s="71">
        <f>'Equal Weight'!M3</f>
        <v>5.8333333333333339</v>
      </c>
      <c r="P9" s="71">
        <f>'Equal Weight'!N3</f>
        <v>9.1925465838509304</v>
      </c>
      <c r="Q9" s="71">
        <f>'Equal Weight'!O3</f>
        <v>6.6359447004608292</v>
      </c>
      <c r="R9" s="71">
        <f>'Equal Weight'!V3</f>
        <v>5.2949048488999271</v>
      </c>
      <c r="S9" s="71">
        <f>'Equal Weight'!R3</f>
        <v>7.3418109391757298</v>
      </c>
      <c r="T9" s="71">
        <f>'Equal Weight'!S3</f>
        <v>4.9284253578732109</v>
      </c>
      <c r="U9" s="71">
        <f>'Equal Weight'!T3</f>
        <v>3.0962343096234313</v>
      </c>
      <c r="V9" s="71">
        <f>'Equal Weight'!U3</f>
        <v>5.8131487889273359</v>
      </c>
      <c r="W9" s="71">
        <f>'Equal Weight'!AC3</f>
        <v>3.9859818315291036</v>
      </c>
      <c r="X9" s="71">
        <f>'Equal Weight'!X3</f>
        <v>5.5172413793103452</v>
      </c>
      <c r="Y9" s="71">
        <f>'Equal Weight'!Y3</f>
        <v>0</v>
      </c>
      <c r="Z9" s="71">
        <f>'Equal Weight'!Z3</f>
        <v>3.8493755102381835</v>
      </c>
      <c r="AA9" s="71">
        <f>'Equal Weight'!AA3</f>
        <v>2.9157472460162008</v>
      </c>
      <c r="AB9" s="71">
        <f>'Equal Weight'!AB3</f>
        <v>7.6475450220807915</v>
      </c>
    </row>
    <row r="10" spans="1:28" ht="15.75" thickBot="1" x14ac:dyDescent="0.3">
      <c r="A10" s="50">
        <v>8</v>
      </c>
      <c r="B10" s="55" t="s">
        <v>34</v>
      </c>
      <c r="C10" s="79">
        <f>'Equal Weight'!AE28</f>
        <v>5.6315089903709614</v>
      </c>
      <c r="D10" s="71">
        <f>'Equal Weight'!H28</f>
        <v>5.490492992401049</v>
      </c>
      <c r="E10" s="71">
        <f>'Equal Weight'!B28</f>
        <v>5.8809234507897932</v>
      </c>
      <c r="F10" s="71">
        <f>'Equal Weight'!C28</f>
        <v>5.8017034286962215</v>
      </c>
      <c r="G10" s="71">
        <f>'Equal Weight'!D28</f>
        <v>2.2829581993569148</v>
      </c>
      <c r="H10" s="71">
        <f>'Equal Weight'!E28</f>
        <v>9.8333333333333339</v>
      </c>
      <c r="I10" s="71">
        <f>'Equal Weight'!F28</f>
        <v>4.4652916015381026</v>
      </c>
      <c r="J10" s="71">
        <f>'Equal Weight'!G28</f>
        <v>4.6787479406919275</v>
      </c>
      <c r="K10" s="70">
        <f>'[1]Equal Weight'!P28</f>
        <v>6.3785605252010376</v>
      </c>
      <c r="L10" s="71">
        <f>'Equal Weight'!J28</f>
        <v>10</v>
      </c>
      <c r="M10" s="71">
        <f>'Equal Weight'!K28</f>
        <v>7.9137436499404235</v>
      </c>
      <c r="N10" s="71">
        <f>'Equal Weight'!L28</f>
        <v>5.0235849056603774</v>
      </c>
      <c r="O10" s="71">
        <f>'Equal Weight'!M28</f>
        <v>3.8333333333333335</v>
      </c>
      <c r="P10" s="71">
        <f>'Equal Weight'!N28</f>
        <v>6.7080745341614909</v>
      </c>
      <c r="Q10" s="71">
        <f>'Equal Weight'!O28</f>
        <v>4.7926267281105996</v>
      </c>
      <c r="R10" s="71">
        <f>'Equal Weight'!V28</f>
        <v>4.8432316710403258</v>
      </c>
      <c r="S10" s="71">
        <f>'Equal Weight'!R28</f>
        <v>4.1979469894285275</v>
      </c>
      <c r="T10" s="71">
        <f>'Equal Weight'!S28</f>
        <v>5.9100204498977504</v>
      </c>
      <c r="U10" s="71">
        <f>'Equal Weight'!T28</f>
        <v>4.3514644351464433</v>
      </c>
      <c r="V10" s="71">
        <f>'Equal Weight'!U28</f>
        <v>4.913494809688582</v>
      </c>
      <c r="W10" s="71">
        <f>'Equal Weight'!AC28</f>
        <v>5.8137507728414342</v>
      </c>
      <c r="X10" s="71">
        <f>'Equal Weight'!X28</f>
        <v>4.6206896551724146</v>
      </c>
      <c r="Y10" s="71">
        <f>'Equal Weight'!Y28</f>
        <v>10</v>
      </c>
      <c r="Z10" s="71">
        <f>'Equal Weight'!Z28</f>
        <v>3.4333929481527399</v>
      </c>
      <c r="AA10" s="71">
        <f>'Equal Weight'!AA28</f>
        <v>1.0146712608820139</v>
      </c>
      <c r="AB10" s="71">
        <f>'Equal Weight'!AB28</f>
        <v>10</v>
      </c>
    </row>
    <row r="11" spans="1:28" ht="15.75" thickBot="1" x14ac:dyDescent="0.3">
      <c r="A11" s="50">
        <v>9</v>
      </c>
      <c r="B11" s="55" t="s">
        <v>22</v>
      </c>
      <c r="C11" s="79">
        <f>'Equal Weight'!AE16</f>
        <v>4.7302122712747554</v>
      </c>
      <c r="D11" s="71">
        <f>'Equal Weight'!H16</f>
        <v>5.1970664788144072</v>
      </c>
      <c r="E11" s="71">
        <f>'Equal Weight'!B16</f>
        <v>5.1518833535844477</v>
      </c>
      <c r="F11" s="71">
        <f>'Equal Weight'!C16</f>
        <v>3.6178204848220128</v>
      </c>
      <c r="G11" s="71">
        <f>'Equal Weight'!D16</f>
        <v>5.755627009646302</v>
      </c>
      <c r="H11" s="71">
        <f>'Equal Weight'!E16</f>
        <v>4.0000000000000018</v>
      </c>
      <c r="I11" s="71">
        <f>'Equal Weight'!F16</f>
        <v>2.657068024833678</v>
      </c>
      <c r="J11" s="71">
        <f>'Equal Weight'!G16</f>
        <v>10</v>
      </c>
      <c r="K11" s="70">
        <f>'[1]Equal Weight'!P16</f>
        <v>5.2986900588543389</v>
      </c>
      <c r="L11" s="71">
        <f>'Equal Weight'!J16</f>
        <v>10</v>
      </c>
      <c r="M11" s="71">
        <f>'Equal Weight'!K16</f>
        <v>6.168493575089089</v>
      </c>
      <c r="N11" s="71">
        <f>'Equal Weight'!L16</f>
        <v>4.9764150943396217</v>
      </c>
      <c r="O11" s="71">
        <f>'Equal Weight'!M16</f>
        <v>3.666666666666667</v>
      </c>
      <c r="P11" s="71">
        <f>'Equal Weight'!N16</f>
        <v>3.4782608695652173</v>
      </c>
      <c r="Q11" s="71">
        <f>'Equal Weight'!O16</f>
        <v>3.5023041474654382</v>
      </c>
      <c r="R11" s="71">
        <f>'Equal Weight'!V16</f>
        <v>4.3936505888937294</v>
      </c>
      <c r="S11" s="71">
        <f>'Equal Weight'!R16</f>
        <v>3.0274245442010113</v>
      </c>
      <c r="T11" s="71">
        <f>'Equal Weight'!S16</f>
        <v>4.1922290388548058</v>
      </c>
      <c r="U11" s="71">
        <f>'Equal Weight'!T16</f>
        <v>5.7182705718270563</v>
      </c>
      <c r="V11" s="71">
        <f>'Equal Weight'!U16</f>
        <v>4.6366782006920424</v>
      </c>
      <c r="W11" s="71">
        <f>'Equal Weight'!AC16</f>
        <v>4.0314419585365453</v>
      </c>
      <c r="X11" s="71">
        <f>'Equal Weight'!X16</f>
        <v>5.5862068965517251</v>
      </c>
      <c r="Y11" s="71">
        <f>'Equal Weight'!Y16</f>
        <v>0</v>
      </c>
      <c r="Z11" s="71">
        <f>'Equal Weight'!Z16</f>
        <v>4.3162626121758594</v>
      </c>
      <c r="AA11" s="71">
        <f>'Equal Weight'!AA16</f>
        <v>5.6895631294398532</v>
      </c>
      <c r="AB11" s="71">
        <f>'Equal Weight'!AB16</f>
        <v>4.5651771545152888</v>
      </c>
    </row>
    <row r="12" spans="1:28" ht="15.75" thickBot="1" x14ac:dyDescent="0.3">
      <c r="A12" s="50">
        <v>10</v>
      </c>
      <c r="B12" s="55" t="s">
        <v>11</v>
      </c>
      <c r="C12" s="79">
        <f>'Equal Weight'!AE5</f>
        <v>4.4939746075870017</v>
      </c>
      <c r="D12" s="71">
        <f>'Equal Weight'!H5</f>
        <v>5.2163324574505827</v>
      </c>
      <c r="E12" s="71">
        <f>'Equal Weight'!B5</f>
        <v>4.5321992709599028</v>
      </c>
      <c r="F12" s="71">
        <f>'Equal Weight'!C5</f>
        <v>7.7077964621096307</v>
      </c>
      <c r="G12" s="71">
        <f>'Equal Weight'!D5</f>
        <v>9.2282958199356919</v>
      </c>
      <c r="H12" s="71">
        <f>'Equal Weight'!E5</f>
        <v>0</v>
      </c>
      <c r="I12" s="71">
        <f>'Equal Weight'!F5</f>
        <v>6.9301974256356651</v>
      </c>
      <c r="J12" s="71">
        <f>'Equal Weight'!G5</f>
        <v>2.8995057660626031</v>
      </c>
      <c r="K12" s="70">
        <f>'[1]Equal Weight'!P5</f>
        <v>2.7972353414735629</v>
      </c>
      <c r="L12" s="71">
        <f>'Equal Weight'!J5</f>
        <v>0.38418259436803526</v>
      </c>
      <c r="M12" s="71">
        <f>'Equal Weight'!K5</f>
        <v>5.966584026035485</v>
      </c>
      <c r="N12" s="71">
        <f>'Equal Weight'!L5</f>
        <v>0</v>
      </c>
      <c r="O12" s="71">
        <f>'Equal Weight'!M5</f>
        <v>2.6666666666666665</v>
      </c>
      <c r="P12" s="71">
        <f>'Equal Weight'!N5</f>
        <v>2.2360248447204967</v>
      </c>
      <c r="Q12" s="71">
        <f>'Equal Weight'!O5</f>
        <v>5.5299539170506922</v>
      </c>
      <c r="R12" s="71">
        <f>'Equal Weight'!V5</f>
        <v>4.4225286923071216</v>
      </c>
      <c r="S12" s="71">
        <f>'Equal Weight'!R5</f>
        <v>0.60058219702773086</v>
      </c>
      <c r="T12" s="71">
        <f>'Equal Weight'!S5</f>
        <v>5.5828220858895703</v>
      </c>
      <c r="U12" s="71">
        <f>'Equal Weight'!T5</f>
        <v>6.1087866108786599</v>
      </c>
      <c r="V12" s="71">
        <f>'Equal Weight'!U5</f>
        <v>5.3979238754325269</v>
      </c>
      <c r="W12" s="71">
        <f>'Equal Weight'!AC5</f>
        <v>5.5398019391167406</v>
      </c>
      <c r="X12" s="71">
        <f>'Equal Weight'!X5</f>
        <v>5.3793103448275863</v>
      </c>
      <c r="Y12" s="71">
        <f>'Equal Weight'!Y5</f>
        <v>9.892502840662468</v>
      </c>
      <c r="Z12" s="71">
        <f>'Equal Weight'!Z5</f>
        <v>6.5807464341449409</v>
      </c>
      <c r="AA12" s="71">
        <f>'Equal Weight'!AA5</f>
        <v>3.092853803023456</v>
      </c>
      <c r="AB12" s="71">
        <f>'Equal Weight'!AB5</f>
        <v>2.7535962729252512</v>
      </c>
    </row>
    <row r="13" spans="1:28" ht="15.75" thickBot="1" x14ac:dyDescent="0.3">
      <c r="A13" s="50">
        <v>11</v>
      </c>
      <c r="B13" s="55" t="s">
        <v>12</v>
      </c>
      <c r="C13" s="79">
        <f>'Equal Weight'!AE6</f>
        <v>3.7660645476361152</v>
      </c>
      <c r="D13" s="71">
        <f>'Equal Weight'!H6</f>
        <v>4.2963730543300658</v>
      </c>
      <c r="E13" s="71">
        <f>'Equal Weight'!B6</f>
        <v>7.5698663426488464</v>
      </c>
      <c r="F13" s="71">
        <f>'Equal Weight'!C6</f>
        <v>6.6210963092378243</v>
      </c>
      <c r="G13" s="71">
        <f>'Equal Weight'!D6</f>
        <v>9.614147909967846</v>
      </c>
      <c r="H13" s="71">
        <f>'Equal Weight'!E6</f>
        <v>0</v>
      </c>
      <c r="I13" s="71">
        <f>'Equal Weight'!F6</f>
        <v>0.45747702277496693</v>
      </c>
      <c r="J13" s="71">
        <f>'Equal Weight'!G6</f>
        <v>1.5156507413509059</v>
      </c>
      <c r="K13" s="70">
        <f>'[1]Equal Weight'!P6</f>
        <v>3.3408332720329992</v>
      </c>
      <c r="L13" s="71">
        <f>'Equal Weight'!J6</f>
        <v>2.3745656254921239</v>
      </c>
      <c r="M13" s="71">
        <f>'Equal Weight'!K6</f>
        <v>5.9459024914879146</v>
      </c>
      <c r="N13" s="71">
        <f>'Equal Weight'!L6</f>
        <v>7.0754716981132074E-2</v>
      </c>
      <c r="O13" s="71">
        <f>'Equal Weight'!M6</f>
        <v>4</v>
      </c>
      <c r="P13" s="71">
        <f>'Equal Weight'!N6</f>
        <v>3.2298136645962732</v>
      </c>
      <c r="Q13" s="71">
        <f>'Equal Weight'!O6</f>
        <v>4.4239631336405525</v>
      </c>
      <c r="R13" s="71">
        <f>'Equal Weight'!V6</f>
        <v>5.0283919609520291</v>
      </c>
      <c r="S13" s="71">
        <f>'Equal Weight'!R6</f>
        <v>4.1795618201317595</v>
      </c>
      <c r="T13" s="71">
        <f>'Equal Weight'!S6</f>
        <v>5.7464212678936599</v>
      </c>
      <c r="U13" s="71">
        <f>'Equal Weight'!T6</f>
        <v>5.5509065550906556</v>
      </c>
      <c r="V13" s="71">
        <f>'Equal Weight'!U6</f>
        <v>4.6366782006920424</v>
      </c>
      <c r="W13" s="71">
        <f>'Equal Weight'!AC6</f>
        <v>2.3986599032293685</v>
      </c>
      <c r="X13" s="71">
        <f>'Equal Weight'!X6</f>
        <v>4.5517241379310347</v>
      </c>
      <c r="Y13" s="71">
        <f>'Equal Weight'!Y6</f>
        <v>0</v>
      </c>
      <c r="Z13" s="71">
        <f>'Equal Weight'!Z6</f>
        <v>4.7786676683150251</v>
      </c>
      <c r="AA13" s="71">
        <f>'Equal Weight'!AA6</f>
        <v>0</v>
      </c>
      <c r="AB13" s="71">
        <f>'Equal Weight'!AB6</f>
        <v>2.6629077099007841</v>
      </c>
    </row>
    <row r="14" spans="1:28" ht="15.75" thickBot="1" x14ac:dyDescent="0.3">
      <c r="A14" s="50">
        <v>12</v>
      </c>
      <c r="B14" s="55" t="s">
        <v>18</v>
      </c>
      <c r="C14" s="79">
        <f>'Equal Weight'!AE12</f>
        <v>6.1208012135063932</v>
      </c>
      <c r="D14" s="71">
        <f>'Equal Weight'!H12</f>
        <v>5.2877120395057631</v>
      </c>
      <c r="E14" s="71">
        <f>'Equal Weight'!B12</f>
        <v>5.8323207776427708</v>
      </c>
      <c r="F14" s="71">
        <f>'Equal Weight'!C12</f>
        <v>3.4273858921161828</v>
      </c>
      <c r="G14" s="71">
        <f>'Equal Weight'!D12</f>
        <v>2.154340836012862</v>
      </c>
      <c r="H14" s="71">
        <f>'Equal Weight'!E12</f>
        <v>10</v>
      </c>
      <c r="I14" s="71">
        <f>'Equal Weight'!F12</f>
        <v>2.799868882827838</v>
      </c>
      <c r="J14" s="71">
        <f>'Equal Weight'!G12</f>
        <v>7.5123558484349262</v>
      </c>
      <c r="K14" s="70">
        <f>'[1]Equal Weight'!P12</f>
        <v>6.7358975853951231</v>
      </c>
      <c r="L14" s="71">
        <f>'Equal Weight'!J12</f>
        <v>10</v>
      </c>
      <c r="M14" s="71">
        <f>'Equal Weight'!K12</f>
        <v>5.922211950903491</v>
      </c>
      <c r="N14" s="71">
        <f>'Equal Weight'!L12</f>
        <v>3.3254716981132075</v>
      </c>
      <c r="O14" s="71">
        <f>'Equal Weight'!M12</f>
        <v>8</v>
      </c>
      <c r="P14" s="71">
        <f>'Equal Weight'!N12</f>
        <v>7.4534161490683228</v>
      </c>
      <c r="Q14" s="71">
        <f>'Equal Weight'!O12</f>
        <v>5.7142857142857135</v>
      </c>
      <c r="R14" s="71">
        <f>'Equal Weight'!V12</f>
        <v>6.4134403770945632</v>
      </c>
      <c r="S14" s="71">
        <f>'Equal Weight'!R12</f>
        <v>10</v>
      </c>
      <c r="T14" s="71">
        <f>'Equal Weight'!S12</f>
        <v>6.1554192229038858</v>
      </c>
      <c r="U14" s="71">
        <f>'Equal Weight'!T12</f>
        <v>4.1004184100418408</v>
      </c>
      <c r="V14" s="71">
        <f>'Equal Weight'!U12</f>
        <v>5.3979238754325269</v>
      </c>
      <c r="W14" s="71">
        <f>'Equal Weight'!AC12</f>
        <v>6.0461548520301251</v>
      </c>
      <c r="X14" s="71">
        <f>'Equal Weight'!X12</f>
        <v>5.862068965517242</v>
      </c>
      <c r="Y14" s="71">
        <f>'Equal Weight'!Y12</f>
        <v>10</v>
      </c>
      <c r="Z14" s="71">
        <f>'Equal Weight'!Z12</f>
        <v>3.9671258381001806</v>
      </c>
      <c r="AA14" s="71">
        <f>'Equal Weight'!AA12</f>
        <v>4.9386050131508563</v>
      </c>
      <c r="AB14" s="71">
        <f>'Equal Weight'!AB12</f>
        <v>5.4629744433823451</v>
      </c>
    </row>
    <row r="15" spans="1:28" ht="15.75" thickBot="1" x14ac:dyDescent="0.3">
      <c r="A15" s="50">
        <v>13</v>
      </c>
      <c r="B15" s="55" t="s">
        <v>17</v>
      </c>
      <c r="C15" s="79">
        <f>'Equal Weight'!AE11</f>
        <v>4.6433803672085583</v>
      </c>
      <c r="D15" s="71">
        <f>'Equal Weight'!H11</f>
        <v>4.6656976663759737</v>
      </c>
      <c r="E15" s="71">
        <f>'Equal Weight'!B11</f>
        <v>3.2199270959902799</v>
      </c>
      <c r="F15" s="71">
        <f>'Equal Weight'!C11</f>
        <v>4.295697750600568</v>
      </c>
      <c r="G15" s="71">
        <f>'Equal Weight'!D11</f>
        <v>4.4694533762057889</v>
      </c>
      <c r="H15" s="71">
        <f>'Equal Weight'!E11</f>
        <v>4.5</v>
      </c>
      <c r="I15" s="71">
        <f>'Equal Weight'!F11</f>
        <v>1.5091077754592046</v>
      </c>
      <c r="J15" s="71">
        <f>'Equal Weight'!G11</f>
        <v>10</v>
      </c>
      <c r="K15" s="70">
        <f>'[1]Equal Weight'!P11</f>
        <v>5.9152727990259528</v>
      </c>
      <c r="L15" s="71">
        <f>'Equal Weight'!J11</f>
        <v>4.3717624273496112</v>
      </c>
      <c r="M15" s="71">
        <f>'Equal Weight'!K11</f>
        <v>5.9020498928158114</v>
      </c>
      <c r="N15" s="71">
        <f>'Equal Weight'!L11</f>
        <v>6.7216981132075473</v>
      </c>
      <c r="O15" s="71">
        <f>'Equal Weight'!M11</f>
        <v>5.8333333333333339</v>
      </c>
      <c r="P15" s="71">
        <f>'Equal Weight'!N11</f>
        <v>6.2111801242236018</v>
      </c>
      <c r="Q15" s="71">
        <f>'Equal Weight'!O11</f>
        <v>6.4516129032258061</v>
      </c>
      <c r="R15" s="71">
        <f>'Equal Weight'!V11</f>
        <v>4.7742559401764506</v>
      </c>
      <c r="S15" s="71">
        <f>'Equal Weight'!R11</f>
        <v>5.8709973954343484</v>
      </c>
      <c r="T15" s="71">
        <f>'Equal Weight'!S11</f>
        <v>3.8650306748466257</v>
      </c>
      <c r="U15" s="71">
        <f>'Equal Weight'!T11</f>
        <v>4.2398884239888428</v>
      </c>
      <c r="V15" s="71">
        <f>'Equal Weight'!U11</f>
        <v>5.1211072664359865</v>
      </c>
      <c r="W15" s="71">
        <f>'Equal Weight'!AC11</f>
        <v>3.2182950632558565</v>
      </c>
      <c r="X15" s="71">
        <f>'Equal Weight'!X11</f>
        <v>5.3103448275862073</v>
      </c>
      <c r="Y15" s="71">
        <f>'Equal Weight'!Y11</f>
        <v>0</v>
      </c>
      <c r="Z15" s="71">
        <f>'Equal Weight'!Z11</f>
        <v>3.8910047596802873</v>
      </c>
      <c r="AA15" s="71">
        <f>'Equal Weight'!AA11</f>
        <v>1.6788691612409541</v>
      </c>
      <c r="AB15" s="71">
        <f>'Equal Weight'!AB11</f>
        <v>5.2112565677718328</v>
      </c>
    </row>
    <row r="16" spans="1:28" ht="15.75" thickBot="1" x14ac:dyDescent="0.3">
      <c r="A16" s="50">
        <v>14</v>
      </c>
      <c r="B16" s="55" t="s">
        <v>19</v>
      </c>
      <c r="C16" s="79">
        <f>'Equal Weight'!AE13</f>
        <v>3.7656284058529614</v>
      </c>
      <c r="D16" s="71">
        <f>'Equal Weight'!H13</f>
        <v>4.1415133240764694</v>
      </c>
      <c r="E16" s="71">
        <f>'Equal Weight'!B13</f>
        <v>5.0303766707168895</v>
      </c>
      <c r="F16" s="71">
        <f>'Equal Weight'!C13</f>
        <v>6.9740117929678966</v>
      </c>
      <c r="G16" s="71">
        <f>'Equal Weight'!D13</f>
        <v>9.7427652733118979</v>
      </c>
      <c r="H16" s="71">
        <f>'Equal Weight'!E13</f>
        <v>0</v>
      </c>
      <c r="I16" s="71">
        <f>'Equal Weight'!F13</f>
        <v>2.2452540493072677</v>
      </c>
      <c r="J16" s="71">
        <f>'Equal Weight'!G13</f>
        <v>0.85667215815485998</v>
      </c>
      <c r="K16" s="70">
        <f>'[1]Equal Weight'!P13</f>
        <v>3.8340600193101011</v>
      </c>
      <c r="L16" s="71">
        <f>'Equal Weight'!J13</f>
        <v>0.12634265377203832</v>
      </c>
      <c r="M16" s="71">
        <f>'Equal Weight'!K13</f>
        <v>5.8587963861644843</v>
      </c>
      <c r="N16" s="71">
        <f>'Equal Weight'!L13</f>
        <v>3.8443396226415087</v>
      </c>
      <c r="O16" s="71">
        <f>'Equal Weight'!M13</f>
        <v>4.166666666666667</v>
      </c>
      <c r="P16" s="71">
        <f>'Equal Weight'!N13</f>
        <v>3.4782608695652173</v>
      </c>
      <c r="Q16" s="71">
        <f>'Equal Weight'!O13</f>
        <v>5.5299539170506922</v>
      </c>
      <c r="R16" s="71">
        <f>'Equal Weight'!V13</f>
        <v>3.697801046085285</v>
      </c>
      <c r="S16" s="71">
        <f>'Equal Weight'!R13</f>
        <v>0.20836525203002909</v>
      </c>
      <c r="T16" s="71">
        <f>'Equal Weight'!S13</f>
        <v>4.9284253578732109</v>
      </c>
      <c r="U16" s="71">
        <f>'Equal Weight'!T13</f>
        <v>4.6025104602510467</v>
      </c>
      <c r="V16" s="71">
        <f>'Equal Weight'!U13</f>
        <v>5.0519031141868522</v>
      </c>
      <c r="W16" s="71">
        <f>'Equal Weight'!AC13</f>
        <v>3.3891392339399893</v>
      </c>
      <c r="X16" s="71">
        <f>'Equal Weight'!X13</f>
        <v>4.8965517241379324</v>
      </c>
      <c r="Y16" s="71">
        <f>'Equal Weight'!Y13</f>
        <v>0</v>
      </c>
      <c r="Z16" s="71">
        <f>'Equal Weight'!Z13</f>
        <v>5.1806663250255269</v>
      </c>
      <c r="AA16" s="71">
        <f>'Equal Weight'!AA13</f>
        <v>2.1350547515429006</v>
      </c>
      <c r="AB16" s="71">
        <f>'Equal Weight'!AB13</f>
        <v>4.733423368993587</v>
      </c>
    </row>
    <row r="17" spans="1:28" ht="15.75" thickBot="1" x14ac:dyDescent="0.3">
      <c r="A17" s="80">
        <v>15</v>
      </c>
      <c r="B17" s="55" t="s">
        <v>8</v>
      </c>
      <c r="C17" s="79">
        <f>'Equal Weight'!AE2</f>
        <v>5.3697461103031294</v>
      </c>
      <c r="D17" s="71">
        <f>'Equal Weight'!H2</f>
        <v>5.3305743547320912</v>
      </c>
      <c r="E17" s="71">
        <f>'Equal Weight'!B2</f>
        <v>4.0583232077764277</v>
      </c>
      <c r="F17" s="71">
        <f>'Equal Weight'!C2</f>
        <v>4.0441144354662582</v>
      </c>
      <c r="G17" s="71">
        <f>'Equal Weight'!D2</f>
        <v>0.99678456591639986</v>
      </c>
      <c r="H17" s="71">
        <f>'Equal Weight'!E2</f>
        <v>9.8333333333333339</v>
      </c>
      <c r="I17" s="71">
        <f>'Equal Weight'!F2</f>
        <v>6.0657176040220362</v>
      </c>
      <c r="J17" s="71">
        <f>'Equal Weight'!G2</f>
        <v>6.9851729818780894</v>
      </c>
      <c r="K17" s="70">
        <f>'Equal Weight'!P2</f>
        <v>5.6189214179546596</v>
      </c>
      <c r="L17" s="71">
        <f>'Equal Weight'!J2</f>
        <v>10</v>
      </c>
      <c r="M17" s="71">
        <f>'Equal Weight'!K2</f>
        <v>4.9526932810494904</v>
      </c>
      <c r="N17" s="71">
        <f>'Equal Weight'!L2</f>
        <v>1.7216981132075471</v>
      </c>
      <c r="O17" s="71">
        <f>'Equal Weight'!M2</f>
        <v>5.6666666666666679</v>
      </c>
      <c r="P17" s="71">
        <f>'Equal Weight'!N2</f>
        <v>6.2111801242236018</v>
      </c>
      <c r="Q17" s="71">
        <f>'Equal Weight'!O2</f>
        <v>5.1612903225806459</v>
      </c>
      <c r="R17" s="71">
        <f>'Equal Weight'!V2</f>
        <v>6.4902938113619433</v>
      </c>
      <c r="S17" s="71">
        <f>'Equal Weight'!R2</f>
        <v>10</v>
      </c>
      <c r="T17" s="71">
        <f>'Equal Weight'!S2</f>
        <v>5.9918200408997953</v>
      </c>
      <c r="U17" s="71">
        <f>'Equal Weight'!T2</f>
        <v>4.156206415620642</v>
      </c>
      <c r="V17" s="71">
        <f>'Equal Weight'!U2</f>
        <v>5.8131487889273359</v>
      </c>
      <c r="W17" s="71">
        <f>'Equal Weight'!AC2</f>
        <v>4.0391948571638236</v>
      </c>
      <c r="X17" s="71">
        <f>'Equal Weight'!X2</f>
        <v>5.1724137931034493</v>
      </c>
      <c r="Y17" s="71">
        <f>'Equal Weight'!Y2</f>
        <v>0</v>
      </c>
      <c r="Z17" s="71">
        <f>'Equal Weight'!Z2</f>
        <v>3.8341924770516589</v>
      </c>
      <c r="AA17" s="71">
        <f>'Equal Weight'!AA2</f>
        <v>4.3500343353052893</v>
      </c>
      <c r="AB17" s="71">
        <f>'Equal Weight'!AB2</f>
        <v>6.8393336803587186</v>
      </c>
    </row>
    <row r="18" spans="1:28" ht="15.75" thickBot="1" x14ac:dyDescent="0.3">
      <c r="A18" s="50">
        <v>16</v>
      </c>
      <c r="B18" s="55" t="s">
        <v>26</v>
      </c>
      <c r="C18" s="79">
        <f>'Equal Weight'!AE20</f>
        <v>3.7982512519677938</v>
      </c>
      <c r="D18" s="71">
        <f>'Equal Weight'!H20</f>
        <v>3.4863081036344545</v>
      </c>
      <c r="E18" s="71">
        <f>'Equal Weight'!B20</f>
        <v>2.8554070473876063</v>
      </c>
      <c r="F18" s="71">
        <f>'Equal Weight'!C20</f>
        <v>4.4197423018126223</v>
      </c>
      <c r="G18" s="71">
        <f>'Equal Weight'!D20</f>
        <v>10</v>
      </c>
      <c r="H18" s="71">
        <f>'Equal Weight'!E20</f>
        <v>0</v>
      </c>
      <c r="I18" s="71">
        <f>'Equal Weight'!F20</f>
        <v>0.21601063998706044</v>
      </c>
      <c r="J18" s="71">
        <f>'Equal Weight'!G20</f>
        <v>3.4266886326194399</v>
      </c>
      <c r="K18" s="70">
        <f>'[1]Equal Weight'!P20</f>
        <v>3.0001699376476996</v>
      </c>
      <c r="L18" s="71">
        <f>'Equal Weight'!J20</f>
        <v>3.2070470528861406</v>
      </c>
      <c r="M18" s="71">
        <f>'Equal Weight'!K20</f>
        <v>4.4455255570505923</v>
      </c>
      <c r="N18" s="71">
        <f>'Equal Weight'!L20</f>
        <v>3.8443396226415087</v>
      </c>
      <c r="O18" s="71">
        <f>'Equal Weight'!M20</f>
        <v>2</v>
      </c>
      <c r="P18" s="71">
        <f>'Equal Weight'!N20</f>
        <v>1.7391304347826086</v>
      </c>
      <c r="Q18" s="71">
        <f>'Equal Weight'!O20</f>
        <v>2.7649769585253461</v>
      </c>
      <c r="R18" s="71">
        <f>'Equal Weight'!V20</f>
        <v>5.5055440656468733</v>
      </c>
      <c r="S18" s="71">
        <f>'Equal Weight'!R20</f>
        <v>4.2776160563811851</v>
      </c>
      <c r="T18" s="71">
        <f>'Equal Weight'!S20</f>
        <v>5.6646216768916151</v>
      </c>
      <c r="U18" s="71" t="s">
        <v>96</v>
      </c>
      <c r="V18" s="71">
        <f>'Equal Weight'!U20</f>
        <v>6.5743944636678204</v>
      </c>
      <c r="W18" s="71">
        <f>'Equal Weight'!AC20</f>
        <v>3.2009829009421464</v>
      </c>
      <c r="X18" s="71">
        <f>'Equal Weight'!X20</f>
        <v>5.5172413793103452</v>
      </c>
      <c r="Y18" s="71">
        <f>'Equal Weight'!Y20</f>
        <v>0</v>
      </c>
      <c r="Z18" s="71">
        <f>'Equal Weight'!Z20</f>
        <v>5.0361352421834882</v>
      </c>
      <c r="AA18" s="71">
        <f>'Equal Weight'!AA20</f>
        <v>5.4515378832169024</v>
      </c>
      <c r="AB18" s="71">
        <f>'Equal Weight'!AB20</f>
        <v>0</v>
      </c>
    </row>
    <row r="19" spans="1:28" ht="15.75" thickBot="1" x14ac:dyDescent="0.3">
      <c r="A19" s="50">
        <v>17</v>
      </c>
      <c r="B19" s="55" t="s">
        <v>67</v>
      </c>
      <c r="C19" s="79">
        <f>'Equal Weight'!AE29</f>
        <v>4.9150168846616857</v>
      </c>
      <c r="D19" s="71">
        <f>'Equal Weight'!H29</f>
        <v>5.1125236949344544</v>
      </c>
      <c r="E19" s="71">
        <f>'Equal Weight'!B29</f>
        <v>5.613608748481167</v>
      </c>
      <c r="F19" s="71">
        <f>'Equal Weight'!C29</f>
        <v>3.9812186066826802</v>
      </c>
      <c r="G19" s="71">
        <f>'Equal Weight'!D29</f>
        <v>4.0836012861736339</v>
      </c>
      <c r="H19" s="71">
        <f>'Equal Weight'!E29</f>
        <v>6.3333333333333339</v>
      </c>
      <c r="I19" s="71">
        <f>'Equal Weight'!F29</f>
        <v>0.66338019493591194</v>
      </c>
      <c r="J19" s="71">
        <f>'Equal Weight'!G29</f>
        <v>10</v>
      </c>
      <c r="K19" s="70">
        <f>'[1]Equal Weight'!P29</f>
        <v>5.6288247076246352</v>
      </c>
      <c r="L19" s="71">
        <f>'Equal Weight'!J29</f>
        <v>8.2256298637428849</v>
      </c>
      <c r="M19" s="71">
        <f>'Equal Weight'!K29</f>
        <v>3.8909406757185168</v>
      </c>
      <c r="N19" s="71">
        <f>'Equal Weight'!L29</f>
        <v>4.3867924528301891</v>
      </c>
      <c r="O19" s="71">
        <f>'Equal Weight'!M29</f>
        <v>7.5</v>
      </c>
      <c r="P19" s="71">
        <f>'Equal Weight'!N29</f>
        <v>5.7142857142857135</v>
      </c>
      <c r="Q19" s="71">
        <f>'Equal Weight'!O29</f>
        <v>4.0552995391705071</v>
      </c>
      <c r="R19" s="71">
        <f>'Equal Weight'!V29</f>
        <v>5.1239849519275174</v>
      </c>
      <c r="S19" s="71">
        <f>'Equal Weight'!R29</f>
        <v>3.3215872529492869</v>
      </c>
      <c r="T19" s="71">
        <f>'Equal Weight'!S29</f>
        <v>6.2372188139059306</v>
      </c>
      <c r="U19" s="71" t="s">
        <v>96</v>
      </c>
      <c r="V19" s="71">
        <f>'Equal Weight'!U29</f>
        <v>5.8131487889273359</v>
      </c>
      <c r="W19" s="71">
        <f>'Equal Weight'!AC29</f>
        <v>3.794734184160137</v>
      </c>
      <c r="X19" s="71">
        <f>'Equal Weight'!X29</f>
        <v>4.7586206896551726</v>
      </c>
      <c r="Y19" s="71">
        <f>'Equal Weight'!Y29</f>
        <v>0</v>
      </c>
      <c r="Z19" s="71">
        <f>'Equal Weight'!Z29</f>
        <v>3.8649588781432165</v>
      </c>
      <c r="AA19" s="71">
        <f>'Equal Weight'!AA29</f>
        <v>3.0511248755719893</v>
      </c>
      <c r="AB19" s="71">
        <f>'Equal Weight'!AB29</f>
        <v>7.2989664774303087</v>
      </c>
    </row>
    <row r="20" spans="1:28" ht="15.75" thickBot="1" x14ac:dyDescent="0.3">
      <c r="A20" s="50">
        <v>18</v>
      </c>
      <c r="B20" s="55" t="s">
        <v>24</v>
      </c>
      <c r="C20" s="79">
        <f>'Equal Weight'!AE18</f>
        <v>5.6409794850942623</v>
      </c>
      <c r="D20" s="71">
        <f>'Equal Weight'!H18</f>
        <v>5.8307129145261465</v>
      </c>
      <c r="E20" s="71">
        <f>'Equal Weight'!B18</f>
        <v>9.0157958687727824</v>
      </c>
      <c r="F20" s="71">
        <f>'Equal Weight'!C18</f>
        <v>6.0026206595326492</v>
      </c>
      <c r="G20" s="71">
        <f>'Equal Weight'!D18</f>
        <v>6.1414790996784578</v>
      </c>
      <c r="H20" s="71">
        <f>'Equal Weight'!E18</f>
        <v>3.3333333333333339</v>
      </c>
      <c r="I20" s="71">
        <f>'Equal Weight'!F18</f>
        <v>7.5256449014574569</v>
      </c>
      <c r="J20" s="71">
        <f>'Equal Weight'!G18</f>
        <v>2.9654036243822075</v>
      </c>
      <c r="K20" s="70">
        <f>'[1]Equal Weight'!P18</f>
        <v>4.9651577361671215</v>
      </c>
      <c r="L20" s="71">
        <f>'Equal Weight'!J18</f>
        <v>3.5220197551041978E-2</v>
      </c>
      <c r="M20" s="71">
        <f>'Equal Weight'!K18</f>
        <v>2.9633149735486874</v>
      </c>
      <c r="N20" s="71">
        <f>'Equal Weight'!L18</f>
        <v>5.0471698113207548</v>
      </c>
      <c r="O20" s="71">
        <f>'Equal Weight'!M18</f>
        <v>5.5</v>
      </c>
      <c r="P20" s="71">
        <f>'Equal Weight'!N18</f>
        <v>7.9503105590062102</v>
      </c>
      <c r="Q20" s="71">
        <f>'Equal Weight'!O18</f>
        <v>8.2949308755760374</v>
      </c>
      <c r="R20" s="71">
        <f>'Equal Weight'!V18</f>
        <v>4.8431142314785474</v>
      </c>
      <c r="S20" s="71">
        <f>'Equal Weight'!R18</f>
        <v>3.0335529339666003</v>
      </c>
      <c r="T20" s="71">
        <f>'Equal Weight'!S18</f>
        <v>5.5828220858895703</v>
      </c>
      <c r="U20" s="71">
        <f>'Equal Weight'!T18</f>
        <v>7.5034867503486744</v>
      </c>
      <c r="V20" s="71">
        <f>'Equal Weight'!U18</f>
        <v>3.2525951557093431</v>
      </c>
      <c r="W20" s="71">
        <f>'Equal Weight'!AC18</f>
        <v>6.9249330582052337</v>
      </c>
      <c r="X20" s="71">
        <f>'Equal Weight'!X18</f>
        <v>4.8965517241379324</v>
      </c>
      <c r="Y20" s="71">
        <f>'Equal Weight'!Y18</f>
        <v>10</v>
      </c>
      <c r="Z20" s="71">
        <f>'Equal Weight'!Z18</f>
        <v>6.5876943115894182</v>
      </c>
      <c r="AA20" s="71">
        <f>'Equal Weight'!AA18</f>
        <v>9.9223685789768652</v>
      </c>
      <c r="AB20" s="71">
        <f>'Equal Weight'!AB18</f>
        <v>3.218050676321953</v>
      </c>
    </row>
    <row r="21" spans="1:28" ht="15.75" thickBot="1" x14ac:dyDescent="0.3">
      <c r="A21" s="50">
        <v>19</v>
      </c>
      <c r="B21" s="55" t="s">
        <v>21</v>
      </c>
      <c r="C21" s="79">
        <f>'Equal Weight'!AE15</f>
        <v>4.5759603702587706</v>
      </c>
      <c r="D21" s="71">
        <f>'Equal Weight'!H15</f>
        <v>3.863092501184187</v>
      </c>
      <c r="E21" s="71">
        <f>'Equal Weight'!B15</f>
        <v>3.7059538274605104</v>
      </c>
      <c r="F21" s="71">
        <f>'Equal Weight'!C15</f>
        <v>0</v>
      </c>
      <c r="G21" s="71">
        <f>'Equal Weight'!D15</f>
        <v>2.154340836012862</v>
      </c>
      <c r="H21" s="71">
        <f>'Equal Weight'!E15</f>
        <v>8.4999999999999982</v>
      </c>
      <c r="I21" s="71">
        <f>'Equal Weight'!F15</f>
        <v>7.6979967521984713</v>
      </c>
      <c r="J21" s="71">
        <f>'Equal Weight'!G15</f>
        <v>1.1202635914332786</v>
      </c>
      <c r="K21" s="70">
        <f>'[1]Equal Weight'!P15</f>
        <v>5.322533714888884</v>
      </c>
      <c r="L21" s="71">
        <f>'Equal Weight'!J15</f>
        <v>10</v>
      </c>
      <c r="M21" s="71">
        <f>'Equal Weight'!K15</f>
        <v>2.8562932719699745</v>
      </c>
      <c r="N21" s="71">
        <f>'Equal Weight'!L15</f>
        <v>2.7594339622641506</v>
      </c>
      <c r="O21" s="71">
        <f>'Equal Weight'!M15</f>
        <v>5.5</v>
      </c>
      <c r="P21" s="71">
        <f>'Equal Weight'!N15</f>
        <v>6.2111801242236018</v>
      </c>
      <c r="Q21" s="71">
        <f>'Equal Weight'!O15</f>
        <v>4.6082949308755765</v>
      </c>
      <c r="R21" s="71">
        <f>'Equal Weight'!V15</f>
        <v>5.7632628444016509</v>
      </c>
      <c r="S21" s="71">
        <f>'Equal Weight'!R15</f>
        <v>5.956794852152596</v>
      </c>
      <c r="T21" s="71">
        <f>'Equal Weight'!S15</f>
        <v>5.1738241308793445</v>
      </c>
      <c r="U21" s="71" t="s">
        <v>96</v>
      </c>
      <c r="V21" s="71">
        <f>'Equal Weight'!U15</f>
        <v>6.1591695501730115</v>
      </c>
      <c r="W21" s="71">
        <f>'Equal Weight'!AC15</f>
        <v>3.3549524205603602</v>
      </c>
      <c r="X21" s="71">
        <f>'Equal Weight'!X15</f>
        <v>5.1034482758620694</v>
      </c>
      <c r="Y21" s="71">
        <f>'Equal Weight'!Y15</f>
        <v>0</v>
      </c>
      <c r="Z21" s="71">
        <f>'Equal Weight'!Z15</f>
        <v>3.7566833698063942</v>
      </c>
      <c r="AA21" s="71">
        <f>'Equal Weight'!AA15</f>
        <v>2.6535348070590805</v>
      </c>
      <c r="AB21" s="71">
        <f>'Equal Weight'!AB15</f>
        <v>5.2610956500742549</v>
      </c>
    </row>
    <row r="22" spans="1:28" ht="15.75" thickBot="1" x14ac:dyDescent="0.3">
      <c r="A22" s="50">
        <v>20</v>
      </c>
      <c r="B22" s="55" t="s">
        <v>10</v>
      </c>
      <c r="C22" s="79">
        <f>'Equal Weight'!AE4</f>
        <v>4.2681198509787297</v>
      </c>
      <c r="D22" s="71">
        <f>'Equal Weight'!H4</f>
        <v>6.1493050223447234</v>
      </c>
      <c r="E22" s="71">
        <f>'Equal Weight'!B4</f>
        <v>7.8736330498177409</v>
      </c>
      <c r="F22" s="71">
        <f>'Equal Weight'!C4</f>
        <v>7.3461454466040621</v>
      </c>
      <c r="G22" s="71">
        <f>'Equal Weight'!D4</f>
        <v>8.8424437299035379</v>
      </c>
      <c r="H22" s="71">
        <f>'Equal Weight'!E4</f>
        <v>0</v>
      </c>
      <c r="I22" s="71">
        <f>'Equal Weight'!F4</f>
        <v>10</v>
      </c>
      <c r="J22" s="71">
        <f>'Equal Weight'!G4</f>
        <v>2.8336079077429983</v>
      </c>
      <c r="K22" s="70">
        <f>'[1]Equal Weight'!P4</f>
        <v>3.1968827553636694</v>
      </c>
      <c r="L22" s="71">
        <f>'Equal Weight'!J4</f>
        <v>0.17457023263926386</v>
      </c>
      <c r="M22" s="71">
        <f>'Equal Weight'!K4</f>
        <v>2.2765894116350847</v>
      </c>
      <c r="N22" s="71">
        <f>'Equal Weight'!L4</f>
        <v>6.1792452830188687</v>
      </c>
      <c r="O22" s="71">
        <f>'Equal Weight'!M4</f>
        <v>4.5000000000000009</v>
      </c>
      <c r="P22" s="71">
        <f>'Equal Weight'!N4</f>
        <v>2.7329192546583849</v>
      </c>
      <c r="Q22" s="71">
        <f>'Equal Weight'!O4</f>
        <v>3.3179723502304146</v>
      </c>
      <c r="R22" s="71">
        <f>'Equal Weight'!V4</f>
        <v>3.2858383091232071</v>
      </c>
      <c r="S22" s="71">
        <f>'Equal Weight'!R4</f>
        <v>1.0785965987436799</v>
      </c>
      <c r="T22" s="71">
        <f>'Equal Weight'!S4</f>
        <v>4.1104294478527601</v>
      </c>
      <c r="U22" s="71">
        <f>'Equal Weight'!T4</f>
        <v>4.9093444909344495</v>
      </c>
      <c r="V22" s="71">
        <f>'Equal Weight'!U4</f>
        <v>3.0449826989619382</v>
      </c>
      <c r="W22" s="71">
        <f>'Equal Weight'!AC4</f>
        <v>4.4404533170833176</v>
      </c>
      <c r="X22" s="71">
        <f>'Equal Weight'!X4</f>
        <v>5.5172413793103452</v>
      </c>
      <c r="Y22" s="71">
        <f>'Equal Weight'!Y4</f>
        <v>0</v>
      </c>
      <c r="Z22" s="71">
        <f>'Equal Weight'!Z4</f>
        <v>8.4265238363763864</v>
      </c>
      <c r="AA22" s="71">
        <f>'Equal Weight'!AA4</f>
        <v>7.2112306036425302</v>
      </c>
      <c r="AB22" s="71">
        <f>'Equal Weight'!AB4</f>
        <v>1.0472707660873271</v>
      </c>
    </row>
    <row r="23" spans="1:28" ht="15.75" thickBot="1" x14ac:dyDescent="0.3">
      <c r="A23" s="50">
        <v>21</v>
      </c>
      <c r="B23" s="55" t="s">
        <v>29</v>
      </c>
      <c r="C23" s="79">
        <f>'Equal Weight'!AE23</f>
        <v>4.4985586082483744</v>
      </c>
      <c r="D23" s="71">
        <f>'Equal Weight'!H23</f>
        <v>4.8657264653344958</v>
      </c>
      <c r="E23" s="71">
        <f>'Equal Weight'!B23</f>
        <v>4.2405832320777641</v>
      </c>
      <c r="F23" s="71">
        <f>'Equal Weight'!C23</f>
        <v>3.5951081022057219</v>
      </c>
      <c r="G23" s="71">
        <f>'Equal Weight'!D23</f>
        <v>6.1414790996784578</v>
      </c>
      <c r="H23" s="71">
        <f>'Equal Weight'!E23</f>
        <v>3.8333333333333339</v>
      </c>
      <c r="I23" s="71">
        <f>'Equal Weight'!F23</f>
        <v>10</v>
      </c>
      <c r="J23" s="71">
        <f>'Equal Weight'!G23</f>
        <v>1.3838550247116972</v>
      </c>
      <c r="K23" s="70">
        <f>'[1]Equal Weight'!P23</f>
        <v>4.3574960192615571</v>
      </c>
      <c r="L23" s="71">
        <f>'Equal Weight'!J23</f>
        <v>3.8935216170753622</v>
      </c>
      <c r="M23" s="71">
        <f>'Equal Weight'!K23</f>
        <v>2.1237233245191924</v>
      </c>
      <c r="N23" s="71">
        <f>'Equal Weight'!L23</f>
        <v>6.0377358490566033</v>
      </c>
      <c r="O23" s="71">
        <f>'Equal Weight'!M23</f>
        <v>4.833333333333333</v>
      </c>
      <c r="P23" s="71">
        <f>'Equal Weight'!N23</f>
        <v>3.7267080745341614</v>
      </c>
      <c r="Q23" s="71">
        <f>'Equal Weight'!O23</f>
        <v>5.5299539170506922</v>
      </c>
      <c r="R23" s="71">
        <f>'Equal Weight'!V23</f>
        <v>4.5932893820659597</v>
      </c>
      <c r="S23" s="71">
        <f>'Equal Weight'!R23</f>
        <v>1.8752872682702617</v>
      </c>
      <c r="T23" s="71">
        <f>'Equal Weight'!S23</f>
        <v>5.7464212678936599</v>
      </c>
      <c r="U23" s="71">
        <f>'Equal Weight'!T23</f>
        <v>5.0767085076708511</v>
      </c>
      <c r="V23" s="71">
        <f>'Equal Weight'!U23</f>
        <v>5.6747404844290656</v>
      </c>
      <c r="W23" s="71">
        <f>'Equal Weight'!AC23</f>
        <v>4.1777225663314841</v>
      </c>
      <c r="X23" s="71">
        <f>'Equal Weight'!X23</f>
        <v>4.6206896551724146</v>
      </c>
      <c r="Y23" s="71">
        <f>'Equal Weight'!Y23</f>
        <v>0</v>
      </c>
      <c r="Z23" s="71">
        <f>'Equal Weight'!Z23</f>
        <v>5.0793481201913435</v>
      </c>
      <c r="AA23" s="71">
        <f>'Equal Weight'!AA23</f>
        <v>3.2200116124286824</v>
      </c>
      <c r="AB23" s="71">
        <f>'Equal Weight'!AB23</f>
        <v>7.9685634438649817</v>
      </c>
    </row>
    <row r="24" spans="1:28" ht="15.75" thickBot="1" x14ac:dyDescent="0.3">
      <c r="A24" s="50">
        <v>22</v>
      </c>
      <c r="B24" s="55" t="s">
        <v>23</v>
      </c>
      <c r="C24" s="79">
        <f>'Equal Weight'!AE17</f>
        <v>4.686860343366372</v>
      </c>
      <c r="D24" s="71">
        <f>'Equal Weight'!H17</f>
        <v>5.0777394811598375</v>
      </c>
      <c r="E24" s="71">
        <f>'Equal Weight'!B17</f>
        <v>4.447144592952613</v>
      </c>
      <c r="F24" s="71">
        <f>'Equal Weight'!C17</f>
        <v>6.4096964402708014</v>
      </c>
      <c r="G24" s="71">
        <f>'Equal Weight'!D17</f>
        <v>8.8424437299035379</v>
      </c>
      <c r="H24" s="71">
        <f>'Equal Weight'!E17</f>
        <v>0.16666666666666785</v>
      </c>
      <c r="I24" s="71">
        <f>'Equal Weight'!F17</f>
        <v>8.0304689827008247</v>
      </c>
      <c r="J24" s="71">
        <f>'Equal Weight'!G17</f>
        <v>2.5700164744645799</v>
      </c>
      <c r="K24" s="70">
        <f>'[1]Equal Weight'!P17</f>
        <v>4.6201372213306682</v>
      </c>
      <c r="L24" s="71">
        <f>'Equal Weight'!J17</f>
        <v>0.13745583739533376</v>
      </c>
      <c r="M24" s="71">
        <f>'Equal Weight'!K17</f>
        <v>1.6832863382251115</v>
      </c>
      <c r="N24" s="71">
        <f>'Equal Weight'!L17</f>
        <v>7.8301886792452837</v>
      </c>
      <c r="O24" s="71">
        <f>'Equal Weight'!M17</f>
        <v>5.166666666666667</v>
      </c>
      <c r="P24" s="71">
        <f>'Equal Weight'!N17</f>
        <v>5.7142857142857135</v>
      </c>
      <c r="Q24" s="71">
        <f>'Equal Weight'!O17</f>
        <v>7.1889400921658986</v>
      </c>
      <c r="R24" s="71">
        <f>'Equal Weight'!V17</f>
        <v>5.1344055225323277</v>
      </c>
      <c r="S24" s="71">
        <f>'Equal Weight'!R17</f>
        <v>4.7924007966906688</v>
      </c>
      <c r="T24" s="71">
        <f>'Equal Weight'!S17</f>
        <v>3.9468302658486714</v>
      </c>
      <c r="U24" s="71">
        <f>'Equal Weight'!T17</f>
        <v>8.0613668061366823</v>
      </c>
      <c r="V24" s="71">
        <f>'Equal Weight'!U17</f>
        <v>3.7370242214532876</v>
      </c>
      <c r="W24" s="71">
        <f>'Equal Weight'!AC17</f>
        <v>3.9151591484426547</v>
      </c>
      <c r="X24" s="71">
        <f>'Equal Weight'!X17</f>
        <v>4.6896551724137936</v>
      </c>
      <c r="Y24" s="71">
        <f>'Equal Weight'!Y17</f>
        <v>0</v>
      </c>
      <c r="Z24" s="71">
        <f>'Equal Weight'!Z17</f>
        <v>6.0372596778645571</v>
      </c>
      <c r="AA24" s="71">
        <f>'Equal Weight'!AA17</f>
        <v>6.5679415754518171</v>
      </c>
      <c r="AB24" s="71">
        <f>'Equal Weight'!AB17</f>
        <v>2.2809393164831078</v>
      </c>
    </row>
    <row r="25" spans="1:28" ht="15.75" thickBot="1" x14ac:dyDescent="0.3">
      <c r="A25" s="50">
        <v>23</v>
      </c>
      <c r="B25" s="55" t="s">
        <v>15</v>
      </c>
      <c r="C25" s="79">
        <f>'Equal Weight'!AE9</f>
        <v>4.7812547790649704</v>
      </c>
      <c r="D25" s="71">
        <f>'Equal Weight'!H9</f>
        <v>4.3239118392089928</v>
      </c>
      <c r="E25" s="71">
        <f>'Equal Weight'!B9</f>
        <v>3.2199270959902799</v>
      </c>
      <c r="F25" s="71">
        <f>'Equal Weight'!C9</f>
        <v>1.4217077964621101</v>
      </c>
      <c r="G25" s="71">
        <f>'Equal Weight'!D9</f>
        <v>2.4115755627009658</v>
      </c>
      <c r="H25" s="71">
        <f>'Equal Weight'!E9</f>
        <v>9.1666666666666661</v>
      </c>
      <c r="I25" s="71">
        <f>'Equal Weight'!F9</f>
        <v>1.9476466317205909</v>
      </c>
      <c r="J25" s="71">
        <f>'Equal Weight'!G9</f>
        <v>7.7759472817133446</v>
      </c>
      <c r="K25" s="70">
        <f>'[1]Equal Weight'!P9</f>
        <v>4.2525561522610689</v>
      </c>
      <c r="L25" s="71">
        <f>'Equal Weight'!J9</f>
        <v>1.3681675213477964</v>
      </c>
      <c r="M25" s="71">
        <f>'Equal Weight'!K9</f>
        <v>1.6695111797632376</v>
      </c>
      <c r="N25" s="71">
        <f>'Equal Weight'!L9</f>
        <v>6.2028301886792461</v>
      </c>
      <c r="O25" s="71">
        <f>'Equal Weight'!M9</f>
        <v>4.3333333333333339</v>
      </c>
      <c r="P25" s="71">
        <f>'Equal Weight'!N9</f>
        <v>7.7018633540372665</v>
      </c>
      <c r="Q25" s="71">
        <f>'Equal Weight'!O9</f>
        <v>4.2396313364055302</v>
      </c>
      <c r="R25" s="71">
        <f>'Equal Weight'!V9</f>
        <v>4.1617385972784193</v>
      </c>
      <c r="S25" s="71">
        <f>'Equal Weight'!R9</f>
        <v>2.49425463459476</v>
      </c>
      <c r="T25" s="71">
        <f>'Equal Weight'!S9</f>
        <v>5.5010224948875246</v>
      </c>
      <c r="U25" s="71">
        <f>'Equal Weight'!T9</f>
        <v>5.6066945606694549</v>
      </c>
      <c r="V25" s="71">
        <f>'Equal Weight'!U9</f>
        <v>3.0449826989619382</v>
      </c>
      <c r="W25" s="71">
        <f>'Equal Weight'!AC9</f>
        <v>6.3868125275114025</v>
      </c>
      <c r="X25" s="71">
        <f>'Equal Weight'!X9</f>
        <v>4.3448275862068977</v>
      </c>
      <c r="Y25" s="71">
        <f>'Equal Weight'!Y9</f>
        <v>10</v>
      </c>
      <c r="Z25" s="71">
        <f>'Equal Weight'!Z9</f>
        <v>5.5015083178114379</v>
      </c>
      <c r="AA25" s="71">
        <f>'Equal Weight'!AA9</f>
        <v>7.7466077553928914</v>
      </c>
      <c r="AB25" s="71">
        <f>'Equal Weight'!AB9</f>
        <v>4.3411189781457864</v>
      </c>
    </row>
    <row r="26" spans="1:28" ht="15.75" thickBot="1" x14ac:dyDescent="0.3">
      <c r="A26" s="50">
        <v>24</v>
      </c>
      <c r="B26" s="55" t="s">
        <v>64</v>
      </c>
      <c r="C26" s="79">
        <f>'Equal Weight'!AE7</f>
        <v>5.5287874256824621</v>
      </c>
      <c r="D26" s="71">
        <f>'Equal Weight'!H7</f>
        <v>6.4371837302460788</v>
      </c>
      <c r="E26" s="71">
        <f>'Equal Weight'!B7</f>
        <v>7.1567436208991495</v>
      </c>
      <c r="F26" s="71">
        <f>'Equal Weight'!C7</f>
        <v>6.0829875518672196</v>
      </c>
      <c r="G26" s="71">
        <f>'Equal Weight'!D7</f>
        <v>7.041800643086817</v>
      </c>
      <c r="H26" s="71">
        <f>'Equal Weight'!E7</f>
        <v>3.3333333333333339</v>
      </c>
      <c r="I26" s="71">
        <f>'Equal Weight'!F7</f>
        <v>10</v>
      </c>
      <c r="J26" s="71">
        <f>'Equal Weight'!G7</f>
        <v>5.0082372322899502</v>
      </c>
      <c r="K26" s="70">
        <f>'[1]Equal Weight'!P7</f>
        <v>4.4420024876310649</v>
      </c>
      <c r="L26" s="71">
        <f>'Equal Weight'!J7</f>
        <v>0.25099089245727801</v>
      </c>
      <c r="M26" s="71">
        <f>'Equal Weight'!K7</f>
        <v>1.5429603362844948</v>
      </c>
      <c r="N26" s="71">
        <f>'Equal Weight'!L7</f>
        <v>8.3254716981132066</v>
      </c>
      <c r="O26" s="71">
        <f>'Equal Weight'!M7</f>
        <v>5.8333333333333339</v>
      </c>
      <c r="P26" s="71">
        <f>'Equal Weight'!N7</f>
        <v>6.4596273291925463</v>
      </c>
      <c r="Q26" s="71">
        <f>'Equal Weight'!O7</f>
        <v>4.2396313364055302</v>
      </c>
      <c r="R26" s="71">
        <f>'Equal Weight'!V7</f>
        <v>6.4545726867674773</v>
      </c>
      <c r="S26" s="71">
        <f>'Equal Weight'!R7</f>
        <v>10</v>
      </c>
      <c r="T26" s="71">
        <f>'Equal Weight'!S7</f>
        <v>4.5194274028629859</v>
      </c>
      <c r="U26" s="71" t="s">
        <v>96</v>
      </c>
      <c r="V26" s="71">
        <f>'Equal Weight'!U7</f>
        <v>4.8442906574394469</v>
      </c>
      <c r="W26" s="71">
        <f>'Equal Weight'!AC7</f>
        <v>4.7813907980852282</v>
      </c>
      <c r="X26" s="71">
        <f>'Equal Weight'!X7</f>
        <v>4.4137931034482758</v>
      </c>
      <c r="Y26" s="71">
        <f>'Equal Weight'!Y7</f>
        <v>0</v>
      </c>
      <c r="Z26" s="71">
        <f>'Equal Weight'!Z7</f>
        <v>6.1478962675157023</v>
      </c>
      <c r="AA26" s="71">
        <f>'Equal Weight'!AA7</f>
        <v>10</v>
      </c>
      <c r="AB26" s="71">
        <f>'Equal Weight'!AB7</f>
        <v>3.3452646194621618</v>
      </c>
    </row>
    <row r="27" spans="1:28" ht="15.75" thickBot="1" x14ac:dyDescent="0.3">
      <c r="A27" s="50">
        <v>25</v>
      </c>
      <c r="B27" s="55" t="s">
        <v>30</v>
      </c>
      <c r="C27" s="79">
        <f>'Equal Weight'!AE24</f>
        <v>3.9113619994240691</v>
      </c>
      <c r="D27" s="71">
        <f>'Equal Weight'!H24</f>
        <v>5.3679096649117151</v>
      </c>
      <c r="E27" s="71">
        <f>'Equal Weight'!B24</f>
        <v>5.6500607533414353</v>
      </c>
      <c r="F27" s="71">
        <f>'Equal Weight'!C24</f>
        <v>6.9076217514741209</v>
      </c>
      <c r="G27" s="71">
        <f>'Equal Weight'!D24</f>
        <v>8.3279742765273319</v>
      </c>
      <c r="H27" s="71">
        <f>'Equal Weight'!E24</f>
        <v>0.33333333333333393</v>
      </c>
      <c r="I27" s="71">
        <f>'Equal Weight'!F24</f>
        <v>10</v>
      </c>
      <c r="J27" s="71">
        <f>'Equal Weight'!G24</f>
        <v>0.98846787479406917</v>
      </c>
      <c r="K27" s="70">
        <f>'[1]Equal Weight'!P24</f>
        <v>2.8977315712314833</v>
      </c>
      <c r="L27" s="71">
        <f>'Equal Weight'!J24</f>
        <v>0.14558782163764389</v>
      </c>
      <c r="M27" s="71">
        <f>'Equal Weight'!K24</f>
        <v>1.3899099378559616</v>
      </c>
      <c r="N27" s="71">
        <f>'Equal Weight'!L24</f>
        <v>7.0518867924528301</v>
      </c>
      <c r="O27" s="71">
        <f>'Equal Weight'!M24</f>
        <v>4.166666666666667</v>
      </c>
      <c r="P27" s="71">
        <f>'Equal Weight'!N24</f>
        <v>2.2360248447204967</v>
      </c>
      <c r="Q27" s="71">
        <f>'Equal Weight'!O24</f>
        <v>2.3963133640552998</v>
      </c>
      <c r="R27" s="71">
        <f>'Equal Weight'!V24</f>
        <v>3.3653550360319686</v>
      </c>
      <c r="S27" s="71">
        <f>'Equal Weight'!R24</f>
        <v>1.2256779531178181</v>
      </c>
      <c r="T27" s="71">
        <f>'Equal Weight'!S24</f>
        <v>3.5378323108384446</v>
      </c>
      <c r="U27" s="71">
        <f>'Equal Weight'!T24</f>
        <v>4.4072524407252445</v>
      </c>
      <c r="V27" s="71">
        <f>'Equal Weight'!U24</f>
        <v>4.2906574394463668</v>
      </c>
      <c r="W27" s="71">
        <f>'Equal Weight'!AC24</f>
        <v>4.0144517255211101</v>
      </c>
      <c r="X27" s="71">
        <f>'Equal Weight'!X24</f>
        <v>5.0344827586206904</v>
      </c>
      <c r="Y27" s="71">
        <f>'Equal Weight'!Y24</f>
        <v>0</v>
      </c>
      <c r="Z27" s="71">
        <f>'Equal Weight'!Z24</f>
        <v>8.1596528628313063</v>
      </c>
      <c r="AA27" s="71">
        <f>'Equal Weight'!AA24</f>
        <v>4.5588278622957361</v>
      </c>
      <c r="AB27" s="71">
        <f>'Equal Weight'!AB24</f>
        <v>2.319295143857814</v>
      </c>
    </row>
    <row r="28" spans="1:28" ht="15.75" thickBot="1" x14ac:dyDescent="0.3">
      <c r="A28" s="50">
        <v>26</v>
      </c>
      <c r="B28" s="55" t="s">
        <v>66</v>
      </c>
      <c r="C28" s="79">
        <f>'Equal Weight'!AE25</f>
        <v>4.0224005981007895</v>
      </c>
      <c r="D28" s="71">
        <f>'Equal Weight'!H25</f>
        <v>4.6475351195057106</v>
      </c>
      <c r="E28" s="71">
        <f>'Equal Weight'!B25</f>
        <v>6.366950182260025</v>
      </c>
      <c r="F28" s="71">
        <f>'Equal Weight'!C25</f>
        <v>6.1581131251364933</v>
      </c>
      <c r="G28" s="71">
        <f>'Equal Weight'!D25</f>
        <v>7.041800643086817</v>
      </c>
      <c r="H28" s="71">
        <f>'Equal Weight'!E25</f>
        <v>2.1666666666666679</v>
      </c>
      <c r="I28" s="71">
        <f>'Equal Weight'!F25</f>
        <v>2.9226850422236383</v>
      </c>
      <c r="J28" s="71">
        <f>'Equal Weight'!G25</f>
        <v>3.2289950576606263</v>
      </c>
      <c r="K28" s="70">
        <f>'[1]Equal Weight'!P25</f>
        <v>3.8815350699062567</v>
      </c>
      <c r="L28" s="71">
        <f>'Equal Weight'!J25</f>
        <v>0.32477745267608005</v>
      </c>
      <c r="M28" s="71">
        <f>'Equal Weight'!K25</f>
        <v>0.95078355505308976</v>
      </c>
      <c r="N28" s="71">
        <f>'Equal Weight'!L25</f>
        <v>5.4952830188679247</v>
      </c>
      <c r="O28" s="71">
        <f>'Equal Weight'!M25</f>
        <v>4.833333333333333</v>
      </c>
      <c r="P28" s="71">
        <f>'Equal Weight'!N25</f>
        <v>6.7080745341614909</v>
      </c>
      <c r="Q28" s="71">
        <f>'Equal Weight'!O25</f>
        <v>4.9769585253456228</v>
      </c>
      <c r="R28" s="71">
        <f>'Equal Weight'!V25</f>
        <v>3.9690898370871475</v>
      </c>
      <c r="S28" s="71">
        <f>'Equal Weight'!R25</f>
        <v>2.4023287881109234</v>
      </c>
      <c r="T28" s="71">
        <f>'Equal Weight'!S25</f>
        <v>4.2740286298568506</v>
      </c>
      <c r="U28" s="71">
        <f>'Equal Weight'!T25</f>
        <v>4.9093444909344495</v>
      </c>
      <c r="V28" s="71">
        <f>'Equal Weight'!U25</f>
        <v>4.2906574394463668</v>
      </c>
      <c r="W28" s="71">
        <f>'Equal Weight'!AC25</f>
        <v>3.5914423659040446</v>
      </c>
      <c r="X28" s="71">
        <f>'Equal Weight'!X25</f>
        <v>5.1034482758620694</v>
      </c>
      <c r="Y28" s="71">
        <f>'Equal Weight'!Y25</f>
        <v>0</v>
      </c>
      <c r="Z28" s="71">
        <f>'Equal Weight'!Z25</f>
        <v>6.1739921896866843</v>
      </c>
      <c r="AA28" s="71">
        <f>'Equal Weight'!AA25</f>
        <v>4.2215203360085853</v>
      </c>
      <c r="AB28" s="71">
        <f>'Equal Weight'!AB25</f>
        <v>2.4582510279628829</v>
      </c>
    </row>
    <row r="29" spans="1:28" ht="15.75" thickBot="1" x14ac:dyDescent="0.3">
      <c r="A29" s="50">
        <v>27</v>
      </c>
      <c r="B29" s="55" t="s">
        <v>28</v>
      </c>
      <c r="C29" s="79">
        <f>'Equal Weight'!AE22</f>
        <v>4.7187880130535431</v>
      </c>
      <c r="D29" s="71">
        <f>'Equal Weight'!H22</f>
        <v>5.1170291061285083</v>
      </c>
      <c r="E29" s="71">
        <f>'Equal Weight'!B22</f>
        <v>4.2041312272174975</v>
      </c>
      <c r="F29" s="71">
        <f>'Equal Weight'!C22</f>
        <v>5.3649268399213792</v>
      </c>
      <c r="G29" s="71">
        <f>'Equal Weight'!D22</f>
        <v>6.1414790996784578</v>
      </c>
      <c r="H29" s="71">
        <f>'Equal Weight'!E22</f>
        <v>2.8333333333333357</v>
      </c>
      <c r="I29" s="71">
        <f>'Equal Weight'!F22</f>
        <v>5.4367225880207117</v>
      </c>
      <c r="J29" s="71">
        <f>'Equal Weight'!G22</f>
        <v>6.7215815485996702</v>
      </c>
      <c r="K29" s="70">
        <f>'[1]Equal Weight'!P22</f>
        <v>3.7133902538041887</v>
      </c>
      <c r="L29" s="71">
        <f>'Equal Weight'!J22</f>
        <v>1.9863838883909055</v>
      </c>
      <c r="M29" s="71">
        <f>'Equal Weight'!K22</f>
        <v>0.83901357789975961</v>
      </c>
      <c r="N29" s="71">
        <f>'Equal Weight'!L22</f>
        <v>5.7547169811320753</v>
      </c>
      <c r="O29" s="71">
        <f>'Equal Weight'!M22</f>
        <v>6.166666666666667</v>
      </c>
      <c r="P29" s="71">
        <f>'Equal Weight'!N22</f>
        <v>3.4782608695652173</v>
      </c>
      <c r="Q29" s="71">
        <f>'Equal Weight'!O22</f>
        <v>4.0552995391705071</v>
      </c>
      <c r="R29" s="71">
        <f>'Equal Weight'!V22</f>
        <v>5.0885832358559373</v>
      </c>
      <c r="S29" s="71">
        <f>'Equal Weight'!R22</f>
        <v>6.3612685766814758</v>
      </c>
      <c r="T29" s="71">
        <f>'Equal Weight'!S22</f>
        <v>3.5378323108384446</v>
      </c>
      <c r="U29" s="71">
        <f>'Equal Weight'!T22</f>
        <v>6.1645746164574611</v>
      </c>
      <c r="V29" s="71">
        <f>'Equal Weight'!U22</f>
        <v>4.2906574394463668</v>
      </c>
      <c r="W29" s="71">
        <f>'Equal Weight'!AC22</f>
        <v>4.9561494564255373</v>
      </c>
      <c r="X29" s="71">
        <f>'Equal Weight'!X22</f>
        <v>5.0344827586206904</v>
      </c>
      <c r="Y29" s="71">
        <f>'Equal Weight'!Y22</f>
        <v>0</v>
      </c>
      <c r="Z29" s="71">
        <f>'Equal Weight'!Z22</f>
        <v>7.2794321075810693</v>
      </c>
      <c r="AA29" s="71">
        <f>'Equal Weight'!AA22</f>
        <v>10</v>
      </c>
      <c r="AB29" s="71">
        <f>'Equal Weight'!AB22</f>
        <v>2.4668324159259294</v>
      </c>
    </row>
    <row r="30" spans="1:28" ht="15.75" thickBot="1" x14ac:dyDescent="0.3">
      <c r="A30" s="50">
        <v>28</v>
      </c>
      <c r="B30" s="55" t="s">
        <v>20</v>
      </c>
      <c r="C30" s="79">
        <f>'Equal Weight'!AE14</f>
        <v>4.0104694158063943</v>
      </c>
      <c r="D30" s="71">
        <f>'Equal Weight'!H14</f>
        <v>3.9089064721470859</v>
      </c>
      <c r="E30" s="71">
        <f>'Equal Weight'!B14</f>
        <v>3.8882138517618472</v>
      </c>
      <c r="F30" s="71">
        <f>'Equal Weight'!C14</f>
        <v>4.5001091941471936</v>
      </c>
      <c r="G30" s="71">
        <f>'Equal Weight'!D14</f>
        <v>7.427652733118971</v>
      </c>
      <c r="H30" s="71">
        <f>'Equal Weight'!E14</f>
        <v>0.50000000000000355</v>
      </c>
      <c r="I30" s="71">
        <f>'Equal Weight'!F14</f>
        <v>2.9200001213998066</v>
      </c>
      <c r="J30" s="71">
        <f>'Equal Weight'!G14</f>
        <v>4.2174629324546951</v>
      </c>
      <c r="K30" s="70">
        <f>'[1]Equal Weight'!P14</f>
        <v>3.667191422402214</v>
      </c>
      <c r="L30" s="71">
        <f>'Equal Weight'!J14</f>
        <v>1.2377183140027623</v>
      </c>
      <c r="M30" s="71">
        <f>'Equal Weight'!K14</f>
        <v>0.52228312167052693</v>
      </c>
      <c r="N30" s="71">
        <f>'Equal Weight'!L14</f>
        <v>5.2830188679245289</v>
      </c>
      <c r="O30" s="71">
        <f>'Equal Weight'!M14</f>
        <v>6</v>
      </c>
      <c r="P30" s="71">
        <f>'Equal Weight'!N14</f>
        <v>4.7204968944099379</v>
      </c>
      <c r="Q30" s="71">
        <f>'Equal Weight'!O14</f>
        <v>4.2396313364055302</v>
      </c>
      <c r="R30" s="71">
        <f>'Equal Weight'!V14</f>
        <v>3.9844354422725994</v>
      </c>
      <c r="S30" s="71">
        <f>'Equal Weight'!R14</f>
        <v>2.4452275164700472</v>
      </c>
      <c r="T30" s="71">
        <f>'Equal Weight'!S14</f>
        <v>4.1922290388548058</v>
      </c>
      <c r="U30" s="71">
        <f>'Equal Weight'!T14</f>
        <v>5.3556485355648533</v>
      </c>
      <c r="V30" s="71">
        <f>'Equal Weight'!U14</f>
        <v>3.9446366782006921</v>
      </c>
      <c r="W30" s="71">
        <f>'Equal Weight'!AC14</f>
        <v>4.4813443264036765</v>
      </c>
      <c r="X30" s="71">
        <f>'Equal Weight'!X14</f>
        <v>4.8275862068965525</v>
      </c>
      <c r="Y30" s="71">
        <f>'Equal Weight'!Y14</f>
        <v>0</v>
      </c>
      <c r="Z30" s="71">
        <f>'Equal Weight'!Z14</f>
        <v>6.8873591478158511</v>
      </c>
      <c r="AA30" s="71">
        <f>'Equal Weight'!AA14</f>
        <v>7.8197480798593721</v>
      </c>
      <c r="AB30" s="71">
        <f>'Equal Weight'!AB14</f>
        <v>2.8720281974466086</v>
      </c>
    </row>
  </sheetData>
  <autoFilter ref="B2:AB2">
    <sortState ref="B3:AB30">
      <sortCondition descending="1" ref="M2"/>
    </sortState>
  </autoFilter>
  <mergeCells count="4">
    <mergeCell ref="W1:AB1"/>
    <mergeCell ref="D1:J1"/>
    <mergeCell ref="K1:Q1"/>
    <mergeCell ref="R1:V1"/>
  </mergeCells>
  <conditionalFormatting sqref="C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AB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0"/>
  <sheetViews>
    <sheetView topLeftCell="A13" workbookViewId="0">
      <selection activeCell="J20" sqref="J20"/>
    </sheetView>
  </sheetViews>
  <sheetFormatPr defaultRowHeight="15" x14ac:dyDescent="0.25"/>
  <cols>
    <col min="1" max="1" width="11" customWidth="1"/>
  </cols>
  <sheetData>
    <row r="1" spans="1:8" ht="75" x14ac:dyDescent="0.25">
      <c r="A1" s="52" t="s">
        <v>0</v>
      </c>
      <c r="B1" s="53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1" t="s">
        <v>7</v>
      </c>
    </row>
    <row r="2" spans="1:8" x14ac:dyDescent="0.25">
      <c r="A2" s="10" t="s">
        <v>8</v>
      </c>
      <c r="B2" s="3">
        <v>5.3029447006002872</v>
      </c>
      <c r="C2" s="14">
        <v>81.073703407569269</v>
      </c>
      <c r="D2" s="13">
        <v>6.4209186667497269</v>
      </c>
      <c r="E2" s="13">
        <v>65.23</v>
      </c>
      <c r="F2" s="13">
        <v>87.98</v>
      </c>
      <c r="G2" s="13">
        <v>6.19</v>
      </c>
      <c r="H2" s="14">
        <v>119</v>
      </c>
    </row>
    <row r="3" spans="1:8" x14ac:dyDescent="0.25">
      <c r="A3" s="10" t="s">
        <v>9</v>
      </c>
      <c r="B3" s="3">
        <v>5.2437320628621826</v>
      </c>
      <c r="C3" s="14">
        <v>78.891661821533631</v>
      </c>
      <c r="D3" s="13">
        <v>5.5188072101613228</v>
      </c>
      <c r="E3" s="13">
        <v>50.23</v>
      </c>
      <c r="F3" s="13">
        <v>87.15</v>
      </c>
      <c r="G3" s="13">
        <v>6.06</v>
      </c>
      <c r="H3" s="14">
        <v>83</v>
      </c>
    </row>
    <row r="4" spans="1:8" x14ac:dyDescent="0.25">
      <c r="A4" s="10" t="s">
        <v>10</v>
      </c>
      <c r="B4" s="3">
        <v>4.2522995962250736</v>
      </c>
      <c r="C4" s="14">
        <v>74.519052531359208</v>
      </c>
      <c r="D4" s="13">
        <v>3.2881642638154731</v>
      </c>
      <c r="E4" s="13">
        <v>45.78</v>
      </c>
      <c r="F4" s="13">
        <v>74.42</v>
      </c>
      <c r="G4" s="13">
        <v>5.24</v>
      </c>
      <c r="H4" s="14">
        <v>50</v>
      </c>
    </row>
    <row r="5" spans="1:8" x14ac:dyDescent="0.25">
      <c r="A5" s="10" t="s">
        <v>11</v>
      </c>
      <c r="B5" s="3">
        <v>4.1065031845905606</v>
      </c>
      <c r="C5" s="14">
        <v>77.791860196871312</v>
      </c>
      <c r="D5" s="13">
        <v>4.3582236703963089</v>
      </c>
      <c r="E5" s="13">
        <v>50.32</v>
      </c>
      <c r="F5" s="13">
        <v>78.040000000000006</v>
      </c>
      <c r="G5" s="13">
        <v>5.04</v>
      </c>
      <c r="H5" s="14">
        <v>88</v>
      </c>
    </row>
    <row r="6" spans="1:8" x14ac:dyDescent="0.25">
      <c r="A6" s="10" t="s">
        <v>12</v>
      </c>
      <c r="B6" s="3">
        <v>3.3660785781636315</v>
      </c>
      <c r="C6" s="14">
        <v>70.144018017816066</v>
      </c>
      <c r="D6" s="13">
        <v>3.2354032585762806</v>
      </c>
      <c r="E6" s="13">
        <v>41.99</v>
      </c>
      <c r="F6" s="13">
        <v>81.150000000000006</v>
      </c>
      <c r="G6" s="13">
        <v>4.9800000000000004</v>
      </c>
      <c r="H6" s="14">
        <v>45</v>
      </c>
    </row>
    <row r="7" spans="1:8" x14ac:dyDescent="0.25">
      <c r="A7" s="10" t="s">
        <v>13</v>
      </c>
      <c r="B7" s="3">
        <v>5.325209573584484</v>
      </c>
      <c r="C7" s="14">
        <v>80.736232957988889</v>
      </c>
      <c r="D7" s="13">
        <v>4.883477061515042</v>
      </c>
      <c r="E7" s="13">
        <v>42.39</v>
      </c>
      <c r="F7" s="13">
        <v>84.22</v>
      </c>
      <c r="G7" s="13">
        <v>6.12</v>
      </c>
      <c r="H7" s="14">
        <v>100</v>
      </c>
    </row>
    <row r="8" spans="1:8" x14ac:dyDescent="0.25">
      <c r="A8" s="10" t="s">
        <v>14</v>
      </c>
      <c r="B8" s="3">
        <v>5.7349727911963768</v>
      </c>
      <c r="C8" s="14">
        <v>85.217772894723552</v>
      </c>
      <c r="D8" s="13">
        <v>6.6886903148857391</v>
      </c>
      <c r="E8" s="13">
        <v>61.84</v>
      </c>
      <c r="F8" s="13">
        <v>90.57</v>
      </c>
      <c r="G8" s="13">
        <v>7.62</v>
      </c>
      <c r="H8" s="14">
        <v>115</v>
      </c>
    </row>
    <row r="9" spans="1:8" x14ac:dyDescent="0.25">
      <c r="A9" s="10" t="s">
        <v>15</v>
      </c>
      <c r="B9" s="3">
        <v>4.2919844730055221</v>
      </c>
      <c r="C9" s="14">
        <v>80.220064514838782</v>
      </c>
      <c r="D9" s="13">
        <v>3.832523734022494</v>
      </c>
      <c r="E9" s="13">
        <v>37.090000000000003</v>
      </c>
      <c r="F9" s="13">
        <v>82.96</v>
      </c>
      <c r="G9" s="13">
        <v>6.92</v>
      </c>
      <c r="H9" s="14">
        <v>81</v>
      </c>
    </row>
    <row r="10" spans="1:8" x14ac:dyDescent="0.25">
      <c r="A10" s="10" t="s">
        <v>16</v>
      </c>
      <c r="B10" s="3">
        <v>5.6427261896059973</v>
      </c>
      <c r="C10" s="14">
        <v>82.822046633502737</v>
      </c>
      <c r="D10" s="13">
        <v>6.2761242931237939</v>
      </c>
      <c r="E10" s="13">
        <v>67.83</v>
      </c>
      <c r="F10" s="13">
        <v>90.53</v>
      </c>
      <c r="G10" s="13">
        <v>7.45</v>
      </c>
      <c r="H10" s="14">
        <v>121</v>
      </c>
    </row>
    <row r="11" spans="1:8" x14ac:dyDescent="0.25">
      <c r="A11" s="10" t="s">
        <v>17</v>
      </c>
      <c r="B11" s="3">
        <v>4.9556388390729991</v>
      </c>
      <c r="C11" s="14">
        <v>81.493399146215395</v>
      </c>
      <c r="D11" s="13">
        <v>7.0323288956337393</v>
      </c>
      <c r="E11" s="13">
        <v>56.76</v>
      </c>
      <c r="F11" s="13">
        <v>85.92</v>
      </c>
      <c r="G11" s="13">
        <v>6.22</v>
      </c>
      <c r="H11" s="14">
        <v>112</v>
      </c>
    </row>
    <row r="12" spans="1:8" x14ac:dyDescent="0.25">
      <c r="A12" s="10" t="s">
        <v>18</v>
      </c>
      <c r="B12" s="3">
        <v>6.1045865134305544</v>
      </c>
      <c r="C12" s="14">
        <v>81.067212633820958</v>
      </c>
      <c r="D12" s="13">
        <v>7.5091878270283319</v>
      </c>
      <c r="E12" s="13">
        <v>66.010000000000005</v>
      </c>
      <c r="F12" s="13">
        <v>88.5</v>
      </c>
      <c r="G12" s="13">
        <v>7.39</v>
      </c>
      <c r="H12" s="14">
        <v>137</v>
      </c>
    </row>
    <row r="13" spans="1:8" x14ac:dyDescent="0.25">
      <c r="A13" s="10" t="s">
        <v>19</v>
      </c>
      <c r="B13" s="3">
        <v>3.6500544224122526</v>
      </c>
      <c r="C13" s="14">
        <v>71.409637255876717</v>
      </c>
      <c r="D13" s="13">
        <v>3.6175401355475585</v>
      </c>
      <c r="E13" s="13">
        <v>49.47</v>
      </c>
      <c r="F13" s="13">
        <v>78.92</v>
      </c>
      <c r="G13" s="13">
        <v>4.42</v>
      </c>
      <c r="H13" s="14">
        <v>83</v>
      </c>
    </row>
    <row r="14" spans="1:8" x14ac:dyDescent="0.25">
      <c r="A14" s="10" t="s">
        <v>20</v>
      </c>
      <c r="B14" s="3">
        <v>3.7016801265608117</v>
      </c>
      <c r="C14" s="14">
        <v>76.886593768729384</v>
      </c>
      <c r="D14" s="13">
        <v>4.9045430657870961</v>
      </c>
      <c r="E14" s="13">
        <v>52.75</v>
      </c>
      <c r="F14" s="13">
        <v>77.319999999999993</v>
      </c>
      <c r="G14" s="13">
        <v>5.21</v>
      </c>
      <c r="H14" s="14">
        <v>73</v>
      </c>
    </row>
    <row r="15" spans="1:8" x14ac:dyDescent="0.25">
      <c r="A15" s="10" t="s">
        <v>21</v>
      </c>
      <c r="B15" s="3">
        <v>4.4360234297117369</v>
      </c>
      <c r="C15" s="14">
        <v>78.215979023948307</v>
      </c>
      <c r="D15" s="13">
        <v>4.7653069560620969</v>
      </c>
      <c r="E15" s="13">
        <v>50.93</v>
      </c>
      <c r="F15" s="13">
        <v>88.91</v>
      </c>
      <c r="G15" s="13">
        <v>6.55</v>
      </c>
      <c r="H15" s="14">
        <v>94</v>
      </c>
    </row>
    <row r="16" spans="1:8" x14ac:dyDescent="0.25">
      <c r="A16" s="10" t="s">
        <v>22</v>
      </c>
      <c r="B16" s="3">
        <v>5.5287100456833951</v>
      </c>
      <c r="C16" s="14">
        <v>75.790128020068551</v>
      </c>
      <c r="D16" s="13">
        <v>6.8293395161311272</v>
      </c>
      <c r="E16" s="13">
        <v>56.21</v>
      </c>
      <c r="F16" s="13">
        <v>82.62</v>
      </c>
      <c r="G16" s="13">
        <v>5.58</v>
      </c>
      <c r="H16" s="14">
        <v>112</v>
      </c>
    </row>
    <row r="17" spans="1:8" x14ac:dyDescent="0.25">
      <c r="A17" s="10" t="s">
        <v>23</v>
      </c>
      <c r="B17" s="3">
        <v>4.2466824771036675</v>
      </c>
      <c r="C17" s="14">
        <v>77.134977995718401</v>
      </c>
      <c r="D17" s="13">
        <v>4.1431420552678384</v>
      </c>
      <c r="E17" s="13">
        <v>47.75</v>
      </c>
      <c r="F17" s="13">
        <v>78.61</v>
      </c>
      <c r="G17" s="13">
        <v>6.11</v>
      </c>
      <c r="H17" s="14">
        <v>82</v>
      </c>
    </row>
    <row r="18" spans="1:8" x14ac:dyDescent="0.25">
      <c r="A18" s="10" t="s">
        <v>24</v>
      </c>
      <c r="B18" s="3">
        <v>4.8627508019052579</v>
      </c>
      <c r="C18" s="14">
        <v>75.103272065882862</v>
      </c>
      <c r="D18" s="13">
        <v>3.9870540875097285</v>
      </c>
      <c r="E18" s="13">
        <v>49.62</v>
      </c>
      <c r="F18" s="13">
        <v>78.09</v>
      </c>
      <c r="G18" s="13">
        <v>6.69</v>
      </c>
      <c r="H18" s="14">
        <v>89</v>
      </c>
    </row>
    <row r="19" spans="1:8" x14ac:dyDescent="0.25">
      <c r="A19" s="10" t="s">
        <v>25</v>
      </c>
      <c r="B19" s="3">
        <v>4.5909796395600004</v>
      </c>
      <c r="C19" s="14">
        <v>74.784460775079822</v>
      </c>
      <c r="D19" s="13">
        <v>4.1459660093579123</v>
      </c>
      <c r="E19" s="13">
        <v>52.18</v>
      </c>
      <c r="F19" s="13"/>
      <c r="G19" s="13">
        <v>7.11</v>
      </c>
      <c r="H19" s="14">
        <v>138</v>
      </c>
    </row>
    <row r="20" spans="1:8" x14ac:dyDescent="0.25">
      <c r="A20" s="10" t="s">
        <v>26</v>
      </c>
      <c r="B20" s="3">
        <v>3.617870263145488</v>
      </c>
      <c r="C20" s="14">
        <v>76.105312330491927</v>
      </c>
      <c r="D20" s="13">
        <v>3.4406372828899641</v>
      </c>
      <c r="E20" s="13">
        <v>46.64</v>
      </c>
      <c r="F20" s="13"/>
      <c r="G20" s="13">
        <v>5.68</v>
      </c>
      <c r="H20" s="14">
        <v>59</v>
      </c>
    </row>
    <row r="21" spans="1:8" x14ac:dyDescent="0.25">
      <c r="A21" s="10" t="s">
        <v>27</v>
      </c>
      <c r="B21" s="3">
        <v>6.8250182613074264</v>
      </c>
      <c r="C21" s="14">
        <v>80.378564185555263</v>
      </c>
      <c r="D21" s="13">
        <v>6.5143113499891605</v>
      </c>
      <c r="E21" s="13">
        <v>55.61</v>
      </c>
      <c r="F21" s="13">
        <v>89.82</v>
      </c>
      <c r="G21" s="13">
        <v>6.7</v>
      </c>
      <c r="H21" s="14">
        <v>92</v>
      </c>
    </row>
    <row r="22" spans="1:8" x14ac:dyDescent="0.25">
      <c r="A22" s="10" t="s">
        <v>28</v>
      </c>
      <c r="B22" s="3">
        <v>4.8003383692048809</v>
      </c>
      <c r="C22" s="14">
        <v>75.928088942651129</v>
      </c>
      <c r="D22" s="13">
        <v>5.2397420837271662</v>
      </c>
      <c r="E22" s="13">
        <v>39.35</v>
      </c>
      <c r="F22" s="13">
        <v>79.650000000000006</v>
      </c>
      <c r="G22" s="13">
        <v>5.32</v>
      </c>
      <c r="H22" s="14">
        <v>59</v>
      </c>
    </row>
    <row r="23" spans="1:8" x14ac:dyDescent="0.25">
      <c r="A23" s="10" t="s">
        <v>29</v>
      </c>
      <c r="B23" s="3">
        <v>4.2334907478465222</v>
      </c>
      <c r="C23" s="14">
        <v>76.425953618360921</v>
      </c>
      <c r="D23" s="13">
        <v>4.3271067887030341</v>
      </c>
      <c r="E23" s="13">
        <v>55.86</v>
      </c>
      <c r="F23" s="13">
        <v>85.44</v>
      </c>
      <c r="G23" s="13">
        <v>5.44</v>
      </c>
      <c r="H23" s="14">
        <v>101</v>
      </c>
    </row>
    <row r="24" spans="1:8" x14ac:dyDescent="0.25">
      <c r="A24" s="10" t="s">
        <v>30</v>
      </c>
      <c r="B24" s="3">
        <v>4.0045245108115628</v>
      </c>
      <c r="C24" s="14">
        <v>72.730755238719397</v>
      </c>
      <c r="D24" s="13">
        <v>4.4108766538637703</v>
      </c>
      <c r="E24" s="13">
        <v>40.04</v>
      </c>
      <c r="F24" s="13">
        <v>73.53</v>
      </c>
      <c r="G24" s="13">
        <v>5.04</v>
      </c>
      <c r="H24" s="14">
        <v>66</v>
      </c>
    </row>
    <row r="25" spans="1:8" x14ac:dyDescent="0.25">
      <c r="A25" s="10" t="s">
        <v>31</v>
      </c>
      <c r="B25" s="3">
        <v>3.5834197338145612</v>
      </c>
      <c r="C25" s="14">
        <v>76.214701439539681</v>
      </c>
      <c r="D25" s="13">
        <v>3.739630223700559</v>
      </c>
      <c r="E25" s="13">
        <v>42.11</v>
      </c>
      <c r="F25" s="13">
        <v>80.22</v>
      </c>
      <c r="G25" s="13">
        <v>5.5</v>
      </c>
      <c r="H25" s="14">
        <v>68</v>
      </c>
    </row>
    <row r="26" spans="1:8" x14ac:dyDescent="0.25">
      <c r="A26" s="10" t="s">
        <v>32</v>
      </c>
      <c r="B26" s="3">
        <v>6.0888500815439839</v>
      </c>
      <c r="C26" s="14">
        <v>79.40811996897655</v>
      </c>
      <c r="D26" s="13">
        <v>4.4525683258845881</v>
      </c>
      <c r="E26" s="13">
        <v>53.76</v>
      </c>
      <c r="F26" s="13">
        <v>84.32</v>
      </c>
      <c r="G26" s="13">
        <v>6.06</v>
      </c>
      <c r="H26" s="14">
        <v>107</v>
      </c>
    </row>
    <row r="27" spans="1:8" x14ac:dyDescent="0.25">
      <c r="A27" s="10" t="s">
        <v>33</v>
      </c>
      <c r="B27" s="3">
        <v>6.00978769402575</v>
      </c>
      <c r="C27" s="14">
        <v>77.840504742837652</v>
      </c>
      <c r="D27" s="13">
        <v>6.8314831688364253</v>
      </c>
      <c r="E27" s="13">
        <v>53.88</v>
      </c>
      <c r="F27" s="13">
        <v>86.96</v>
      </c>
      <c r="G27" s="13">
        <v>5.66</v>
      </c>
      <c r="H27" s="14">
        <v>105</v>
      </c>
    </row>
    <row r="28" spans="1:8" x14ac:dyDescent="0.25">
      <c r="A28" s="10" t="s">
        <v>34</v>
      </c>
      <c r="B28" s="3">
        <v>5.9562345481468064</v>
      </c>
      <c r="C28" s="14">
        <v>84.992350574044096</v>
      </c>
      <c r="D28" s="13">
        <v>7.5040161654188369</v>
      </c>
      <c r="E28" s="13">
        <v>77.61</v>
      </c>
      <c r="F28" s="13">
        <v>89.66</v>
      </c>
      <c r="G28" s="13">
        <v>8.0299999999999994</v>
      </c>
      <c r="H28" s="14">
        <v>132</v>
      </c>
    </row>
    <row r="29" spans="1:8" x14ac:dyDescent="0.25">
      <c r="A29" s="10" t="s">
        <v>35</v>
      </c>
      <c r="B29" s="3">
        <v>5.0331895458794484</v>
      </c>
      <c r="C29" s="14">
        <v>79.3759676753142</v>
      </c>
      <c r="D29" s="13">
        <v>7.2732231603154887</v>
      </c>
      <c r="E29" s="13">
        <v>52.96</v>
      </c>
      <c r="F29" s="13">
        <v>88.73</v>
      </c>
      <c r="G29" s="13">
        <v>6.99</v>
      </c>
      <c r="H29" s="14">
        <v>110</v>
      </c>
    </row>
    <row r="30" spans="1:8" x14ac:dyDescent="0.25">
      <c r="B30" s="3"/>
      <c r="C30" s="9">
        <f>CORREL(B2:B29, C2:C29)</f>
        <v>0.693249219641216</v>
      </c>
      <c r="D30" s="9">
        <f>CORREL(B2:B29, D2:D29)</f>
        <v>0.77397084037865471</v>
      </c>
      <c r="E30" s="9">
        <f>CORREL(B2:B29, E2:E29)</f>
        <v>0.61448094931880992</v>
      </c>
      <c r="F30" s="9">
        <f>CORREL(B2:B29, F2:F29)</f>
        <v>0.70691600047909886</v>
      </c>
      <c r="G30" s="9">
        <f>CORREL(B2:B29, G2:G29)</f>
        <v>0.62611803467682103</v>
      </c>
      <c r="H30" s="9">
        <f>CORREL(B2:B29, H2:H29)</f>
        <v>0.67236343822593603</v>
      </c>
    </row>
    <row r="31" spans="1:8" x14ac:dyDescent="0.25">
      <c r="B31" s="3"/>
      <c r="C31" s="6"/>
      <c r="D31" s="3"/>
      <c r="E31" s="3"/>
    </row>
    <row r="32" spans="1:8" x14ac:dyDescent="0.25">
      <c r="B32" s="3"/>
      <c r="C32" s="5"/>
      <c r="D32" s="3"/>
      <c r="E32" s="3"/>
    </row>
    <row r="33" spans="2:5" x14ac:dyDescent="0.25">
      <c r="B33" s="3"/>
      <c r="C33" s="6"/>
      <c r="D33" s="3"/>
      <c r="E33" s="3"/>
    </row>
    <row r="34" spans="2:5" x14ac:dyDescent="0.25">
      <c r="B34" s="3"/>
      <c r="C34" s="6"/>
      <c r="D34" s="3"/>
      <c r="E34" s="3"/>
    </row>
    <row r="35" spans="2:5" x14ac:dyDescent="0.25">
      <c r="B35" s="3"/>
      <c r="C35" s="6"/>
      <c r="D35" s="3"/>
      <c r="E35" s="3"/>
    </row>
    <row r="36" spans="2:5" x14ac:dyDescent="0.25">
      <c r="B36" s="3"/>
      <c r="C36" s="6"/>
      <c r="D36" s="3"/>
      <c r="E36" s="3"/>
    </row>
    <row r="37" spans="2:5" x14ac:dyDescent="0.25">
      <c r="B37" s="3"/>
      <c r="C37" s="6"/>
      <c r="D37" s="3"/>
      <c r="E37" s="3"/>
    </row>
    <row r="38" spans="2:5" x14ac:dyDescent="0.25">
      <c r="B38" s="3"/>
      <c r="C38" s="6"/>
      <c r="D38" s="3"/>
      <c r="E38" s="3"/>
    </row>
    <row r="39" spans="2:5" x14ac:dyDescent="0.25">
      <c r="B39" s="3"/>
      <c r="C39" s="6"/>
      <c r="D39" s="3"/>
      <c r="E39" s="3"/>
    </row>
    <row r="40" spans="2:5" x14ac:dyDescent="0.25">
      <c r="B40" s="3"/>
      <c r="C40" s="6"/>
      <c r="D40" s="3"/>
      <c r="E40" s="3"/>
    </row>
    <row r="41" spans="2:5" x14ac:dyDescent="0.25">
      <c r="B41" s="3"/>
      <c r="C41" s="6"/>
      <c r="D41" s="3"/>
      <c r="E41" s="3"/>
    </row>
    <row r="42" spans="2:5" x14ac:dyDescent="0.25">
      <c r="B42" s="3"/>
      <c r="C42" s="6"/>
      <c r="D42" s="3"/>
      <c r="E42" s="3"/>
    </row>
    <row r="43" spans="2:5" x14ac:dyDescent="0.25">
      <c r="B43" s="3"/>
      <c r="C43" s="6"/>
      <c r="D43" s="3"/>
      <c r="E43" s="3"/>
    </row>
    <row r="44" spans="2:5" x14ac:dyDescent="0.25">
      <c r="B44" s="3"/>
      <c r="C44" s="6"/>
      <c r="D44" s="3"/>
      <c r="E44" s="3"/>
    </row>
    <row r="45" spans="2:5" x14ac:dyDescent="0.25">
      <c r="B45" s="3"/>
      <c r="C45" s="6"/>
      <c r="D45" s="3"/>
      <c r="E45" s="3"/>
    </row>
    <row r="46" spans="2:5" x14ac:dyDescent="0.25">
      <c r="B46" s="3"/>
      <c r="C46" s="6"/>
      <c r="D46" s="3"/>
      <c r="E46" s="3"/>
    </row>
    <row r="47" spans="2:5" x14ac:dyDescent="0.25">
      <c r="B47" s="3"/>
      <c r="C47" s="6"/>
      <c r="D47" s="3"/>
      <c r="E47" s="3"/>
    </row>
    <row r="48" spans="2:5" x14ac:dyDescent="0.25">
      <c r="B48" s="3"/>
      <c r="C48" s="6"/>
      <c r="D48" s="3"/>
      <c r="E48" s="3"/>
    </row>
    <row r="49" spans="2:5" x14ac:dyDescent="0.25">
      <c r="B49" s="3"/>
      <c r="C49" s="6"/>
      <c r="D49" s="3"/>
      <c r="E49" s="3"/>
    </row>
    <row r="50" spans="2:5" x14ac:dyDescent="0.25">
      <c r="B50" s="3"/>
      <c r="C50" s="6"/>
      <c r="D50" s="3"/>
      <c r="E50" s="3"/>
    </row>
    <row r="51" spans="2:5" x14ac:dyDescent="0.25">
      <c r="B51" s="3"/>
      <c r="C51" s="6"/>
      <c r="D51" s="3"/>
      <c r="E51" s="3"/>
    </row>
    <row r="52" spans="2:5" x14ac:dyDescent="0.25">
      <c r="B52" s="3"/>
      <c r="C52" s="6"/>
      <c r="D52" s="3"/>
      <c r="E52" s="3"/>
    </row>
    <row r="53" spans="2:5" x14ac:dyDescent="0.25">
      <c r="B53" s="3"/>
      <c r="C53" s="6"/>
      <c r="D53" s="3"/>
      <c r="E53" s="3"/>
    </row>
    <row r="54" spans="2:5" x14ac:dyDescent="0.25">
      <c r="B54" s="3"/>
      <c r="C54" s="6"/>
      <c r="D54" s="3"/>
      <c r="E54" s="3"/>
    </row>
    <row r="55" spans="2:5" x14ac:dyDescent="0.25">
      <c r="B55" s="3"/>
      <c r="C55" s="6"/>
      <c r="D55" s="3"/>
      <c r="E55" s="3"/>
    </row>
    <row r="56" spans="2:5" x14ac:dyDescent="0.25">
      <c r="B56" s="3"/>
      <c r="C56" s="6"/>
      <c r="D56" s="3"/>
      <c r="E56" s="3"/>
    </row>
    <row r="57" spans="2:5" x14ac:dyDescent="0.25">
      <c r="B57" s="3"/>
      <c r="C57" s="6"/>
      <c r="D57" s="3"/>
      <c r="E57" s="3"/>
    </row>
    <row r="58" spans="2:5" x14ac:dyDescent="0.25">
      <c r="B58" s="3"/>
      <c r="C58" s="6"/>
      <c r="D58" s="3"/>
      <c r="E58" s="3"/>
    </row>
    <row r="59" spans="2:5" x14ac:dyDescent="0.25">
      <c r="B59" s="3"/>
      <c r="C59" s="6"/>
      <c r="D59" s="3"/>
      <c r="E59" s="3"/>
    </row>
    <row r="60" spans="2:5" x14ac:dyDescent="0.25">
      <c r="B60" s="3"/>
      <c r="C60" s="6"/>
      <c r="D60" s="3"/>
      <c r="E60" s="3"/>
    </row>
    <row r="61" spans="2:5" x14ac:dyDescent="0.25">
      <c r="B61" s="3"/>
      <c r="C61" s="3"/>
      <c r="D61" s="3"/>
      <c r="E61" s="3"/>
    </row>
    <row r="62" spans="2:5" x14ac:dyDescent="0.25">
      <c r="B62" s="3"/>
      <c r="C62" s="4"/>
      <c r="D62" s="3"/>
      <c r="E62" s="3"/>
    </row>
    <row r="63" spans="2:5" x14ac:dyDescent="0.25">
      <c r="B63" s="3"/>
      <c r="C63" s="4"/>
      <c r="D63" s="3"/>
      <c r="E63" s="3"/>
    </row>
    <row r="64" spans="2:5" x14ac:dyDescent="0.25">
      <c r="B64" s="3"/>
      <c r="C64" s="4"/>
      <c r="D64" s="3"/>
      <c r="E64" s="3"/>
    </row>
    <row r="65" spans="2:5" x14ac:dyDescent="0.25">
      <c r="B65" s="3"/>
      <c r="C65" s="4"/>
      <c r="D65" s="3"/>
      <c r="E65" s="3"/>
    </row>
    <row r="66" spans="2:5" x14ac:dyDescent="0.25">
      <c r="B66" s="3"/>
      <c r="C66" s="4"/>
      <c r="D66" s="3"/>
      <c r="E66" s="3"/>
    </row>
    <row r="67" spans="2:5" x14ac:dyDescent="0.25">
      <c r="B67" s="3"/>
      <c r="C67" s="4"/>
      <c r="D67" s="3"/>
      <c r="E67" s="3"/>
    </row>
    <row r="68" spans="2:5" x14ac:dyDescent="0.25">
      <c r="B68" s="3"/>
      <c r="C68" s="4"/>
      <c r="D68" s="3"/>
      <c r="E68" s="3"/>
    </row>
    <row r="69" spans="2:5" x14ac:dyDescent="0.25">
      <c r="B69" s="3"/>
      <c r="C69" s="4"/>
      <c r="D69" s="3"/>
      <c r="E69" s="3"/>
    </row>
    <row r="70" spans="2:5" x14ac:dyDescent="0.25">
      <c r="B70" s="3"/>
      <c r="C70" s="4"/>
      <c r="D70" s="3"/>
      <c r="E70" s="3"/>
    </row>
    <row r="71" spans="2:5" x14ac:dyDescent="0.25">
      <c r="B71" s="3"/>
      <c r="C71" s="4"/>
      <c r="D71" s="3"/>
      <c r="E71" s="3"/>
    </row>
    <row r="72" spans="2:5" x14ac:dyDescent="0.25">
      <c r="B72" s="3"/>
      <c r="C72" s="4"/>
      <c r="D72" s="3"/>
      <c r="E72" s="3"/>
    </row>
    <row r="73" spans="2:5" x14ac:dyDescent="0.25">
      <c r="B73" s="3"/>
      <c r="C73" s="4"/>
      <c r="D73" s="3"/>
      <c r="E73" s="3"/>
    </row>
    <row r="74" spans="2:5" x14ac:dyDescent="0.25">
      <c r="B74" s="3"/>
      <c r="C74" s="4"/>
      <c r="D74" s="3"/>
      <c r="E74" s="3"/>
    </row>
    <row r="75" spans="2:5" x14ac:dyDescent="0.25">
      <c r="B75" s="3"/>
      <c r="C75" s="4"/>
      <c r="D75" s="3"/>
      <c r="E75" s="3"/>
    </row>
    <row r="76" spans="2:5" x14ac:dyDescent="0.25">
      <c r="B76" s="3"/>
      <c r="C76" s="4"/>
      <c r="D76" s="3"/>
      <c r="E76" s="3"/>
    </row>
    <row r="77" spans="2:5" x14ac:dyDescent="0.25">
      <c r="B77" s="3"/>
      <c r="C77" s="4"/>
      <c r="D77" s="3"/>
      <c r="E77" s="3"/>
    </row>
    <row r="78" spans="2:5" x14ac:dyDescent="0.25">
      <c r="B78" s="3"/>
      <c r="C78" s="4"/>
      <c r="D78" s="3"/>
      <c r="E78" s="3"/>
    </row>
    <row r="79" spans="2:5" x14ac:dyDescent="0.25">
      <c r="B79" s="3"/>
      <c r="C79" s="4"/>
      <c r="D79" s="3"/>
      <c r="E79" s="3"/>
    </row>
    <row r="80" spans="2:5" x14ac:dyDescent="0.25">
      <c r="B80" s="3"/>
      <c r="C80" s="4"/>
      <c r="D80" s="3"/>
      <c r="E80" s="3"/>
    </row>
    <row r="81" spans="2:5" x14ac:dyDescent="0.25">
      <c r="B81" s="3"/>
      <c r="C81" s="4"/>
      <c r="D81" s="3"/>
      <c r="E81" s="3"/>
    </row>
    <row r="82" spans="2:5" x14ac:dyDescent="0.25">
      <c r="B82" s="3"/>
      <c r="C82" s="4"/>
      <c r="D82" s="3"/>
      <c r="E82" s="3"/>
    </row>
    <row r="83" spans="2:5" x14ac:dyDescent="0.25">
      <c r="B83" s="3"/>
      <c r="C83" s="4"/>
      <c r="D83" s="3"/>
      <c r="E83" s="3"/>
    </row>
    <row r="84" spans="2:5" x14ac:dyDescent="0.25">
      <c r="B84" s="3"/>
      <c r="C84" s="4"/>
      <c r="D84" s="3"/>
      <c r="E84" s="3"/>
    </row>
    <row r="85" spans="2:5" x14ac:dyDescent="0.25">
      <c r="B85" s="3"/>
      <c r="C85" s="4"/>
      <c r="D85" s="3"/>
      <c r="E85" s="3"/>
    </row>
    <row r="86" spans="2:5" x14ac:dyDescent="0.25">
      <c r="B86" s="3"/>
      <c r="C86" s="4"/>
      <c r="D86" s="3"/>
      <c r="E86" s="3"/>
    </row>
    <row r="87" spans="2:5" x14ac:dyDescent="0.25">
      <c r="B87" s="3"/>
      <c r="C87" s="4"/>
      <c r="D87" s="3"/>
      <c r="E87" s="3"/>
    </row>
    <row r="88" spans="2:5" x14ac:dyDescent="0.25">
      <c r="B88" s="3"/>
      <c r="C88" s="4"/>
      <c r="D88" s="3"/>
      <c r="E88" s="3"/>
    </row>
    <row r="89" spans="2:5" x14ac:dyDescent="0.25">
      <c r="B89" s="3"/>
      <c r="C89" s="4"/>
      <c r="D89" s="3"/>
      <c r="E89" s="3"/>
    </row>
    <row r="90" spans="2:5" x14ac:dyDescent="0.25">
      <c r="B90" s="3"/>
      <c r="C90" s="3"/>
      <c r="D90" s="3"/>
      <c r="E90" s="3"/>
    </row>
    <row r="91" spans="2:5" x14ac:dyDescent="0.25">
      <c r="B91" s="3"/>
      <c r="C91" s="6"/>
      <c r="D91" s="3"/>
      <c r="E91" s="3"/>
    </row>
    <row r="92" spans="2:5" x14ac:dyDescent="0.25">
      <c r="B92" s="3"/>
      <c r="C92" s="6"/>
      <c r="D92" s="3"/>
      <c r="E92" s="3"/>
    </row>
    <row r="93" spans="2:5" x14ac:dyDescent="0.25">
      <c r="B93" s="3"/>
      <c r="C93" s="6"/>
      <c r="D93" s="3"/>
      <c r="E93" s="3"/>
    </row>
    <row r="94" spans="2:5" x14ac:dyDescent="0.25">
      <c r="B94" s="3"/>
      <c r="C94" s="6"/>
      <c r="D94" s="3"/>
      <c r="E94" s="3"/>
    </row>
    <row r="95" spans="2:5" x14ac:dyDescent="0.25">
      <c r="B95" s="3"/>
      <c r="C95" s="6"/>
      <c r="D95" s="3"/>
      <c r="E95" s="3"/>
    </row>
    <row r="96" spans="2:5" x14ac:dyDescent="0.25">
      <c r="B96" s="3"/>
      <c r="C96" s="6"/>
      <c r="D96" s="3"/>
      <c r="E96" s="3"/>
    </row>
    <row r="97" spans="2:5" x14ac:dyDescent="0.25">
      <c r="B97" s="3"/>
      <c r="C97" s="6"/>
      <c r="D97" s="3"/>
      <c r="E97" s="3"/>
    </row>
    <row r="98" spans="2:5" x14ac:dyDescent="0.25">
      <c r="B98" s="3"/>
      <c r="C98" s="6"/>
      <c r="D98" s="3"/>
      <c r="E98" s="3"/>
    </row>
    <row r="99" spans="2:5" x14ac:dyDescent="0.25">
      <c r="B99" s="3"/>
      <c r="C99" s="6"/>
      <c r="D99" s="3"/>
      <c r="E99" s="3"/>
    </row>
    <row r="100" spans="2:5" x14ac:dyDescent="0.25">
      <c r="B100" s="3"/>
      <c r="C100" s="6"/>
      <c r="D100" s="3"/>
      <c r="E100" s="3"/>
    </row>
    <row r="101" spans="2:5" x14ac:dyDescent="0.25">
      <c r="B101" s="3"/>
      <c r="C101" s="6"/>
      <c r="D101" s="3"/>
      <c r="E101" s="3"/>
    </row>
    <row r="102" spans="2:5" x14ac:dyDescent="0.25">
      <c r="B102" s="3"/>
      <c r="C102" s="6"/>
      <c r="D102" s="3"/>
      <c r="E102" s="3"/>
    </row>
    <row r="103" spans="2:5" x14ac:dyDescent="0.25">
      <c r="B103" s="3"/>
      <c r="C103" s="6"/>
      <c r="D103" s="3"/>
      <c r="E103" s="3"/>
    </row>
    <row r="104" spans="2:5" x14ac:dyDescent="0.25">
      <c r="B104" s="3"/>
      <c r="C104" s="6"/>
      <c r="D104" s="3"/>
      <c r="E104" s="3"/>
    </row>
    <row r="105" spans="2:5" x14ac:dyDescent="0.25">
      <c r="B105" s="3"/>
      <c r="C105" s="6"/>
      <c r="D105" s="3"/>
      <c r="E105" s="3"/>
    </row>
    <row r="106" spans="2:5" x14ac:dyDescent="0.25">
      <c r="B106" s="3"/>
      <c r="C106" s="6"/>
      <c r="D106" s="3"/>
      <c r="E106" s="3"/>
    </row>
    <row r="107" spans="2:5" x14ac:dyDescent="0.25">
      <c r="B107" s="3"/>
      <c r="C107" s="6"/>
      <c r="D107" s="3"/>
      <c r="E107" s="3"/>
    </row>
    <row r="108" spans="2:5" x14ac:dyDescent="0.25">
      <c r="B108" s="3"/>
      <c r="C108" s="6"/>
      <c r="D108" s="3"/>
      <c r="E108" s="3"/>
    </row>
    <row r="109" spans="2:5" x14ac:dyDescent="0.25">
      <c r="B109" s="3"/>
      <c r="C109" s="6"/>
      <c r="D109" s="3"/>
      <c r="E109" s="3"/>
    </row>
    <row r="110" spans="2:5" x14ac:dyDescent="0.25">
      <c r="B110" s="3"/>
      <c r="C110" s="6"/>
      <c r="D110" s="3"/>
      <c r="E110" s="3"/>
    </row>
    <row r="111" spans="2:5" x14ac:dyDescent="0.25">
      <c r="B111" s="3"/>
      <c r="C111" s="6"/>
      <c r="D111" s="3"/>
      <c r="E111" s="3"/>
    </row>
    <row r="112" spans="2:5" x14ac:dyDescent="0.25">
      <c r="B112" s="3"/>
      <c r="C112" s="6"/>
      <c r="D112" s="3"/>
      <c r="E112" s="3"/>
    </row>
    <row r="113" spans="2:5" x14ac:dyDescent="0.25">
      <c r="B113" s="3"/>
      <c r="C113" s="6"/>
      <c r="D113" s="3"/>
      <c r="E113" s="3"/>
    </row>
    <row r="114" spans="2:5" x14ac:dyDescent="0.25">
      <c r="B114" s="3"/>
      <c r="C114" s="6"/>
      <c r="D114" s="3"/>
      <c r="E114" s="3"/>
    </row>
    <row r="115" spans="2:5" x14ac:dyDescent="0.25">
      <c r="B115" s="3"/>
      <c r="C115" s="6"/>
      <c r="D115" s="3"/>
      <c r="E115" s="3"/>
    </row>
    <row r="116" spans="2:5" x14ac:dyDescent="0.25">
      <c r="B116" s="3"/>
      <c r="C116" s="6"/>
      <c r="D116" s="3"/>
      <c r="E116" s="3"/>
    </row>
    <row r="117" spans="2:5" x14ac:dyDescent="0.25">
      <c r="B117" s="3"/>
      <c r="C117" s="6"/>
      <c r="D117" s="3"/>
      <c r="E117" s="3"/>
    </row>
    <row r="118" spans="2:5" x14ac:dyDescent="0.25">
      <c r="B118" s="3"/>
      <c r="C118" s="6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Equal Weight</vt:lpstr>
      <vt:lpstr>Scorecard</vt:lpstr>
      <vt:lpstr>Survey Scorecard</vt:lpstr>
      <vt:lpstr>Scorecard with all Indicator</vt:lpstr>
      <vt:lpstr>External Validity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Prey</dc:creator>
  <cp:keywords/>
  <dc:description/>
  <cp:lastModifiedBy>Serdar Türkeli</cp:lastModifiedBy>
  <cp:revision/>
  <dcterms:created xsi:type="dcterms:W3CDTF">2019-11-08T19:22:11Z</dcterms:created>
  <dcterms:modified xsi:type="dcterms:W3CDTF">2020-01-25T18:11:50Z</dcterms:modified>
  <cp:category/>
  <cp:contentStatus/>
</cp:coreProperties>
</file>